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M-DC01\Home$\marjolein\Desktop\"/>
    </mc:Choice>
  </mc:AlternateContent>
  <bookViews>
    <workbookView xWindow="360" yWindow="60" windowWidth="11340" windowHeight="603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F80" i="1" l="1"/>
  <c r="E79" i="1"/>
  <c r="E72" i="1"/>
  <c r="E71" i="1"/>
  <c r="E70" i="1"/>
  <c r="E73" i="1" s="1"/>
  <c r="E74" i="1" s="1"/>
  <c r="I79" i="1"/>
  <c r="F79" i="1"/>
  <c r="H73" i="1"/>
  <c r="H74" i="1" s="1"/>
  <c r="E35" i="1"/>
  <c r="E36" i="1" s="1"/>
  <c r="E38" i="1" s="1"/>
  <c r="E39" i="1" s="1"/>
  <c r="C34" i="1"/>
  <c r="C35" i="1" s="1"/>
  <c r="C36" i="1" s="1"/>
  <c r="C38" i="1" s="1"/>
  <c r="C39" i="1" s="1"/>
  <c r="F16" i="1"/>
  <c r="E10" i="1"/>
  <c r="E11" i="1" s="1"/>
  <c r="I9" i="1"/>
  <c r="I8" i="1"/>
  <c r="I7" i="1"/>
  <c r="I23" i="1" l="1"/>
  <c r="E12" i="1"/>
  <c r="F74" i="1"/>
  <c r="E76" i="1"/>
  <c r="F76" i="1" s="1"/>
  <c r="H76" i="1"/>
  <c r="I76" i="1" s="1"/>
  <c r="H75" i="1"/>
  <c r="I75" i="1" s="1"/>
  <c r="I74" i="1"/>
  <c r="H57" i="1"/>
  <c r="B51" i="1"/>
  <c r="F11" i="1"/>
  <c r="E13" i="1"/>
  <c r="F13" i="1" s="1"/>
  <c r="I10" i="1"/>
  <c r="I57" i="1" l="1"/>
  <c r="I25" i="1" s="1"/>
  <c r="F12" i="1"/>
  <c r="E75" i="1"/>
  <c r="F75" i="1" s="1"/>
  <c r="H78" i="1"/>
  <c r="I11" i="1"/>
  <c r="I15" i="1" s="1"/>
  <c r="F15" i="1"/>
  <c r="F27" i="1" s="1"/>
  <c r="E78" i="1"/>
  <c r="F78" i="1" s="1"/>
  <c r="F82" i="1" s="1"/>
  <c r="C51" i="1"/>
  <c r="E51" i="1"/>
  <c r="I24" i="1" s="1"/>
  <c r="E15" i="1"/>
  <c r="I78" i="1"/>
  <c r="I82" i="1" s="1"/>
  <c r="I39" i="1" l="1"/>
  <c r="H52" i="1"/>
  <c r="I52" i="1" s="1"/>
  <c r="I33" i="1"/>
  <c r="I35" i="1" s="1"/>
  <c r="I36" i="1" s="1"/>
  <c r="H47" i="1"/>
  <c r="I47" i="1" s="1"/>
  <c r="I21" i="1" s="1"/>
  <c r="H51" i="1"/>
  <c r="I51" i="1" s="1"/>
  <c r="B54" i="1"/>
  <c r="I54" i="1" l="1"/>
  <c r="I22" i="1" s="1"/>
  <c r="E54" i="1"/>
  <c r="I17" i="1" s="1"/>
  <c r="C54" i="1"/>
  <c r="I43" i="1"/>
  <c r="I19" i="1" s="1"/>
  <c r="I41" i="1"/>
  <c r="I42" i="1" s="1"/>
  <c r="I18" i="1" s="1"/>
  <c r="I44" i="1"/>
  <c r="I20" i="1" s="1"/>
  <c r="I27" i="1" l="1"/>
</calcChain>
</file>

<file path=xl/sharedStrings.xml><?xml version="1.0" encoding="utf-8"?>
<sst xmlns="http://schemas.openxmlformats.org/spreadsheetml/2006/main" count="75" uniqueCount="55">
  <si>
    <t>Vakantietoeslag 8%</t>
  </si>
  <si>
    <t>Franchise</t>
  </si>
  <si>
    <t>NETTO MAANDLOON/WERKGEVERSLAST</t>
  </si>
  <si>
    <t>Werknemersberekening</t>
  </si>
  <si>
    <t>Werkgeverslasten</t>
  </si>
  <si>
    <t>Vakantieopbouw(8%)</t>
  </si>
  <si>
    <t>BRUTO MAANDLOON</t>
  </si>
  <si>
    <t>Bruto loon</t>
  </si>
  <si>
    <t>Af: LOONHEFFING (incl.loonh.korting)</t>
  </si>
  <si>
    <r>
      <t xml:space="preserve">Af: werknemersdeel pensioenpremie </t>
    </r>
    <r>
      <rPr>
        <sz val="8"/>
        <rFont val="Arial"/>
        <family val="2"/>
      </rPr>
      <t>1)</t>
    </r>
  </si>
  <si>
    <t>€</t>
  </si>
  <si>
    <t>1)  Werkgevers- en werknemersdeel pensioen:</t>
  </si>
  <si>
    <t>WAO/WIA-premie kl.werkgevers</t>
  </si>
  <si>
    <t>Toeslag BHV</t>
  </si>
  <si>
    <t>VP</t>
  </si>
  <si>
    <t>OP</t>
  </si>
  <si>
    <t>Inhouding 0,0%</t>
  </si>
  <si>
    <t xml:space="preserve">0,9% van </t>
  </si>
  <si>
    <t>Bij:vergoeding gereedschap- en kledinggeld</t>
  </si>
  <si>
    <t>Tijdvakdagen (21,67)</t>
  </si>
  <si>
    <t>Af: werknemersdeel pensioenpremie</t>
  </si>
  <si>
    <r>
      <t>Af: WAO/WIA-plus</t>
    </r>
    <r>
      <rPr>
        <sz val="8"/>
        <rFont val="Arial"/>
        <family val="2"/>
      </rPr>
      <t xml:space="preserve"> </t>
    </r>
  </si>
  <si>
    <t>Bij: Vergoeding gereedschap- en kledinggeld</t>
  </si>
  <si>
    <t>NETTO MAANDLOON</t>
  </si>
  <si>
    <t>Toeslag praktijkopleider</t>
  </si>
  <si>
    <t>HEFFINGSLOON</t>
  </si>
  <si>
    <t>Heffingsloon</t>
  </si>
  <si>
    <r>
      <t xml:space="preserve">Bij:werkgeversdeel pensioenpremie 11,35% </t>
    </r>
    <r>
      <rPr>
        <sz val="8"/>
        <rFont val="Arial"/>
        <family val="2"/>
      </rPr>
      <t>1)</t>
    </r>
  </si>
  <si>
    <t>0,00% van</t>
  </si>
  <si>
    <t xml:space="preserve">       01-01-2017</t>
  </si>
  <si>
    <t>LOONBEREKENING PER 1 JANUARI 2018</t>
  </si>
  <si>
    <t xml:space="preserve">       01-01-2018</t>
  </si>
  <si>
    <r>
      <t>Af: WAO/WIA-plus</t>
    </r>
    <r>
      <rPr>
        <sz val="8"/>
        <rFont val="Arial"/>
        <family val="2"/>
      </rPr>
      <t xml:space="preserve"> 2)</t>
    </r>
  </si>
  <si>
    <r>
      <t>Bij:werkgeversbijdrage ZVW 6,90% 3</t>
    </r>
    <r>
      <rPr>
        <sz val="8"/>
        <rFont val="Arial"/>
        <family val="2"/>
      </rPr>
      <t>)</t>
    </r>
  </si>
  <si>
    <r>
      <t>Bij:werkgeversdeel WW 2,85%</t>
    </r>
    <r>
      <rPr>
        <sz val="8"/>
        <rFont val="Arial"/>
        <family val="2"/>
      </rPr>
      <t xml:space="preserve"> 5)</t>
    </r>
  </si>
  <si>
    <r>
      <t>Bij:werkgeversdeel WW-sectorpremie 0,72%</t>
    </r>
    <r>
      <rPr>
        <sz val="8"/>
        <rFont val="Arial"/>
        <family val="2"/>
      </rPr>
      <t xml:space="preserve"> 5)</t>
    </r>
  </si>
  <si>
    <r>
      <t>Bij:werkgeversdeel WW-opslag sectorpremie 0,5%</t>
    </r>
    <r>
      <rPr>
        <sz val="8"/>
        <rFont val="Arial"/>
        <family val="2"/>
      </rPr>
      <t xml:space="preserve"> 5)</t>
    </r>
  </si>
  <si>
    <r>
      <t xml:space="preserve">Bij:werkgeversdeel WAO/WIA-basispremie 6,27% </t>
    </r>
    <r>
      <rPr>
        <sz val="8"/>
        <rFont val="Arial"/>
        <family val="2"/>
      </rPr>
      <t>6)</t>
    </r>
  </si>
  <si>
    <r>
      <t xml:space="preserve">Bij:werkgeversdeel gediff. WGA-premie (0,88+0,27) </t>
    </r>
    <r>
      <rPr>
        <sz val="8"/>
        <rFont val="Arial"/>
        <family val="2"/>
      </rPr>
      <t>8)</t>
    </r>
  </si>
  <si>
    <r>
      <t xml:space="preserve">Bij:werkgeversdeel WAO/WIA-plus regeling </t>
    </r>
    <r>
      <rPr>
        <sz val="8"/>
        <rFont val="Arial"/>
        <family val="2"/>
      </rPr>
      <t>2)</t>
    </r>
  </si>
  <si>
    <t>Toelichting loonberekening 1 januari 2018</t>
  </si>
  <si>
    <t>4) Werknemersdeel WW:</t>
  </si>
  <si>
    <t>5) Werkgeversdeel WW:</t>
  </si>
  <si>
    <t>0,72% heffingsloon</t>
  </si>
  <si>
    <t>6) Werkgeversdeel WAO/WIA-basispremie:</t>
  </si>
  <si>
    <t>6,27% van</t>
  </si>
  <si>
    <t>7) Werkgeversdeel gedifferentieerde</t>
  </si>
  <si>
    <t>2) Werkgevers- en werknemersdeel WAO/WIA-plus:</t>
  </si>
  <si>
    <t>Totaal:0,88% van</t>
  </si>
  <si>
    <t>ZW:0,27% van</t>
  </si>
  <si>
    <t>3) Werkgeversbijdrage Zorgverzekeringswet:</t>
  </si>
  <si>
    <t>6,90% van</t>
  </si>
  <si>
    <t>8) Werkgeversdeel sociaal fonds:</t>
  </si>
  <si>
    <t>0,50% heffingsloon</t>
  </si>
  <si>
    <r>
      <t>Bij:werkgeversdeel sociaal fonds 0,9%</t>
    </r>
    <r>
      <rPr>
        <sz val="8"/>
        <rFont val="Arial"/>
        <family val="2"/>
      </rPr>
      <t xml:space="preserve">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</si>
</sst>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b/>
      <u/>
      <sz val="16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</font>
    <font>
      <b/>
      <i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4" fontId="1" fillId="0" borderId="1" xfId="0" applyNumberFormat="1" applyFont="1" applyBorder="1"/>
    <xf numFmtId="0" fontId="0" fillId="0" borderId="1" xfId="0" applyBorder="1"/>
    <xf numFmtId="2" fontId="0" fillId="0" borderId="0" xfId="0" applyNumberFormat="1"/>
    <xf numFmtId="0" fontId="1" fillId="0" borderId="1" xfId="0" applyFont="1" applyBorder="1"/>
    <xf numFmtId="14" fontId="1" fillId="0" borderId="0" xfId="0" applyNumberFormat="1" applyFont="1" applyBorder="1"/>
    <xf numFmtId="0" fontId="0" fillId="0" borderId="0" xfId="0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0" fontId="3" fillId="0" borderId="0" xfId="0" applyFont="1"/>
    <xf numFmtId="0" fontId="0" fillId="0" borderId="0" xfId="0" applyBorder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left"/>
    </xf>
    <xf numFmtId="0" fontId="5" fillId="0" borderId="0" xfId="0" applyFont="1"/>
    <xf numFmtId="0" fontId="6" fillId="0" borderId="0" xfId="0" applyFont="1"/>
    <xf numFmtId="2" fontId="1" fillId="0" borderId="0" xfId="0" applyNumberFormat="1" applyFont="1"/>
    <xf numFmtId="2" fontId="1" fillId="0" borderId="0" xfId="0" applyNumberFormat="1" applyFont="1" applyBorder="1"/>
    <xf numFmtId="10" fontId="2" fillId="0" borderId="0" xfId="0" applyNumberFormat="1" applyFont="1" applyAlignment="1">
      <alignment horizontal="left"/>
    </xf>
    <xf numFmtId="2" fontId="2" fillId="0" borderId="0" xfId="0" applyNumberFormat="1" applyFont="1"/>
    <xf numFmtId="2" fontId="2" fillId="0" borderId="1" xfId="0" applyNumberFormat="1" applyFont="1" applyBorder="1"/>
    <xf numFmtId="2" fontId="0" fillId="0" borderId="0" xfId="0" applyNumberFormat="1" applyFill="1"/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Alignment="1">
      <alignment horizontal="right"/>
    </xf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/>
    <xf numFmtId="2" fontId="0" fillId="2" borderId="2" xfId="0" applyNumberFormat="1" applyFill="1" applyBorder="1"/>
    <xf numFmtId="2" fontId="0" fillId="2" borderId="0" xfId="0" applyNumberFormat="1" applyFill="1" applyBorder="1"/>
    <xf numFmtId="2" fontId="0" fillId="2" borderId="1" xfId="0" applyNumberFormat="1" applyFill="1" applyBorder="1"/>
    <xf numFmtId="0" fontId="10" fillId="0" borderId="0" xfId="0" applyFont="1"/>
    <xf numFmtId="0" fontId="0" fillId="0" borderId="0" xfId="0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58" zoomScaleNormal="100" workbookViewId="0">
      <selection activeCell="E17" sqref="E17"/>
    </sheetView>
  </sheetViews>
  <sheetFormatPr defaultRowHeight="12.75"/>
  <cols>
    <col min="1" max="1" width="11.7109375" customWidth="1"/>
    <col min="7" max="7" width="13.42578125" customWidth="1"/>
  </cols>
  <sheetData>
    <row r="1" spans="1:9" ht="20.25">
      <c r="A1" s="13" t="s">
        <v>30</v>
      </c>
      <c r="B1" s="10"/>
      <c r="C1" s="1"/>
    </row>
    <row r="2" spans="1:9" ht="20.25">
      <c r="A2" s="13"/>
      <c r="B2" s="10"/>
      <c r="C2" s="1"/>
    </row>
    <row r="3" spans="1:9" ht="12.75" customHeight="1">
      <c r="B3" s="10"/>
      <c r="C3" s="1"/>
    </row>
    <row r="4" spans="1:9" ht="15" customHeight="1">
      <c r="A4" s="17"/>
      <c r="B4" s="10"/>
      <c r="C4" s="1"/>
      <c r="E4" s="1" t="s">
        <v>3</v>
      </c>
      <c r="H4" s="1" t="s">
        <v>4</v>
      </c>
    </row>
    <row r="5" spans="1:9">
      <c r="A5" s="26"/>
      <c r="B5" s="11"/>
      <c r="E5" s="5" t="s">
        <v>31</v>
      </c>
      <c r="F5" s="3"/>
      <c r="G5" s="6"/>
      <c r="H5" s="5" t="s">
        <v>31</v>
      </c>
      <c r="I5" s="2"/>
    </row>
    <row r="6" spans="1:9" ht="15">
      <c r="E6" s="25" t="s">
        <v>10</v>
      </c>
      <c r="F6" s="25" t="s">
        <v>10</v>
      </c>
      <c r="G6" s="7"/>
      <c r="H6" s="25" t="s">
        <v>10</v>
      </c>
      <c r="I6" s="24" t="s">
        <v>10</v>
      </c>
    </row>
    <row r="7" spans="1:9">
      <c r="A7" s="1" t="s">
        <v>6</v>
      </c>
      <c r="D7" s="4"/>
      <c r="E7" s="4">
        <v>2445.71</v>
      </c>
      <c r="F7" s="28"/>
      <c r="G7" s="4"/>
      <c r="H7" s="4"/>
      <c r="I7" s="29">
        <f>E7</f>
        <v>2445.71</v>
      </c>
    </row>
    <row r="8" spans="1:9">
      <c r="A8" s="12" t="s">
        <v>13</v>
      </c>
      <c r="D8" s="4"/>
      <c r="E8" s="4">
        <v>17.18</v>
      </c>
      <c r="F8" s="28"/>
      <c r="G8" s="4"/>
      <c r="H8" s="4"/>
      <c r="I8" s="32">
        <f>E8</f>
        <v>17.18</v>
      </c>
    </row>
    <row r="9" spans="1:9">
      <c r="A9" s="12" t="s">
        <v>24</v>
      </c>
      <c r="D9" s="4"/>
      <c r="E9" s="4">
        <v>40.479999999999997</v>
      </c>
      <c r="F9" s="28"/>
      <c r="G9" s="4"/>
      <c r="H9" s="4"/>
      <c r="I9" s="32">
        <f>E9</f>
        <v>40.479999999999997</v>
      </c>
    </row>
    <row r="10" spans="1:9">
      <c r="A10" t="s">
        <v>5</v>
      </c>
      <c r="D10" s="9"/>
      <c r="E10" s="8">
        <f>(E7+E8+E9)*8%</f>
        <v>200.2696</v>
      </c>
      <c r="F10" s="28"/>
      <c r="H10" s="8"/>
      <c r="I10" s="33">
        <f>E10</f>
        <v>200.2696</v>
      </c>
    </row>
    <row r="11" spans="1:9">
      <c r="D11" s="4"/>
      <c r="E11" s="4">
        <f>SUM(E7:E10)</f>
        <v>2703.6396</v>
      </c>
      <c r="F11" s="29">
        <f>E11</f>
        <v>2703.6396</v>
      </c>
      <c r="H11" s="4"/>
      <c r="I11" s="32">
        <f>F11</f>
        <v>2703.6396</v>
      </c>
    </row>
    <row r="12" spans="1:9">
      <c r="A12" t="s">
        <v>9</v>
      </c>
      <c r="D12" s="4"/>
      <c r="E12" s="4">
        <f>C39</f>
        <v>161.62054959999998</v>
      </c>
      <c r="F12" s="29">
        <f>E12</f>
        <v>161.62054959999998</v>
      </c>
      <c r="H12" s="4"/>
      <c r="I12" s="29">
        <v>0</v>
      </c>
    </row>
    <row r="13" spans="1:9">
      <c r="A13" s="12" t="s">
        <v>32</v>
      </c>
      <c r="D13" s="4"/>
      <c r="E13" s="4">
        <f>(E11)*0%</f>
        <v>0</v>
      </c>
      <c r="F13" s="29">
        <f>E13</f>
        <v>0</v>
      </c>
      <c r="H13" s="4"/>
      <c r="I13" s="29">
        <v>0</v>
      </c>
    </row>
    <row r="14" spans="1:9">
      <c r="D14" s="11"/>
      <c r="E14" s="3"/>
      <c r="F14" s="30"/>
      <c r="H14" s="3"/>
      <c r="I14" s="30"/>
    </row>
    <row r="15" spans="1:9">
      <c r="A15" s="1" t="s">
        <v>25</v>
      </c>
      <c r="D15" s="4"/>
      <c r="E15" s="23">
        <f>E11-E12-E13</f>
        <v>2542.0190504000002</v>
      </c>
      <c r="F15" s="29">
        <f>F11-F12-F13</f>
        <v>2542.0190504000002</v>
      </c>
      <c r="H15" s="4"/>
      <c r="I15" s="29">
        <f>I11-I12-I13</f>
        <v>2703.6396</v>
      </c>
    </row>
    <row r="16" spans="1:9">
      <c r="A16" s="1" t="s">
        <v>8</v>
      </c>
      <c r="E16" s="4">
        <v>547.25</v>
      </c>
      <c r="F16" s="29">
        <f>E16</f>
        <v>547.25</v>
      </c>
      <c r="I16" s="29">
        <v>0</v>
      </c>
    </row>
    <row r="17" spans="1:9">
      <c r="A17" t="s">
        <v>33</v>
      </c>
      <c r="E17" s="4"/>
      <c r="F17" s="29"/>
      <c r="I17" s="29">
        <f>E54</f>
        <v>175.39931447760003</v>
      </c>
    </row>
    <row r="18" spans="1:9">
      <c r="A18" t="s">
        <v>34</v>
      </c>
      <c r="F18" s="28"/>
      <c r="I18" s="29">
        <f>I42</f>
        <v>72.447542936400012</v>
      </c>
    </row>
    <row r="19" spans="1:9">
      <c r="A19" t="s">
        <v>35</v>
      </c>
      <c r="F19" s="28"/>
      <c r="I19" s="29">
        <f>I43</f>
        <v>18.30253716288</v>
      </c>
    </row>
    <row r="20" spans="1:9">
      <c r="A20" t="s">
        <v>36</v>
      </c>
      <c r="F20" s="28"/>
      <c r="I20" s="29">
        <f>I44</f>
        <v>12.710095252000002</v>
      </c>
    </row>
    <row r="21" spans="1:9">
      <c r="A21" s="12" t="s">
        <v>37</v>
      </c>
      <c r="F21" s="28"/>
      <c r="I21" s="29">
        <f>I47</f>
        <v>159.38459446008</v>
      </c>
    </row>
    <row r="22" spans="1:9">
      <c r="A22" t="s">
        <v>38</v>
      </c>
      <c r="F22" s="28"/>
      <c r="I22" s="29">
        <f>I54</f>
        <v>29.233219079600005</v>
      </c>
    </row>
    <row r="23" spans="1:9">
      <c r="A23" t="s">
        <v>27</v>
      </c>
      <c r="F23" s="28"/>
      <c r="I23" s="29">
        <f>C39</f>
        <v>161.62054959999998</v>
      </c>
    </row>
    <row r="24" spans="1:9">
      <c r="A24" s="12" t="s">
        <v>39</v>
      </c>
      <c r="F24" s="28"/>
      <c r="I24" s="29">
        <f>E51</f>
        <v>0</v>
      </c>
    </row>
    <row r="25" spans="1:9">
      <c r="A25" t="s">
        <v>54</v>
      </c>
      <c r="F25" s="28"/>
      <c r="I25" s="29">
        <f>I57</f>
        <v>24.332756400000001</v>
      </c>
    </row>
    <row r="26" spans="1:9">
      <c r="A26" t="s">
        <v>18</v>
      </c>
      <c r="F26" s="28">
        <v>16.87</v>
      </c>
      <c r="I26" s="29">
        <v>0</v>
      </c>
    </row>
    <row r="27" spans="1:9" ht="13.5" thickBot="1">
      <c r="A27" s="1" t="s">
        <v>2</v>
      </c>
      <c r="F27" s="31">
        <f>F15-F16+F26</f>
        <v>2011.6390504000001</v>
      </c>
      <c r="I27" s="31">
        <f>SUM(I15:I26)</f>
        <v>3357.07020936856</v>
      </c>
    </row>
    <row r="28" spans="1:9" ht="13.5" thickTop="1">
      <c r="F28" s="29"/>
      <c r="I28" s="28"/>
    </row>
    <row r="29" spans="1:9">
      <c r="F29" s="23"/>
      <c r="G29" s="35"/>
      <c r="H29" s="35"/>
      <c r="I29" s="35"/>
    </row>
    <row r="30" spans="1:9">
      <c r="F30" s="23"/>
      <c r="G30" s="35"/>
      <c r="H30" s="35"/>
      <c r="I30" s="35"/>
    </row>
    <row r="31" spans="1:9">
      <c r="A31" s="17" t="s">
        <v>40</v>
      </c>
    </row>
    <row r="32" spans="1:9">
      <c r="A32" s="16" t="s">
        <v>11</v>
      </c>
      <c r="G32" s="16" t="s">
        <v>41</v>
      </c>
    </row>
    <row r="33" spans="1:10">
      <c r="C33" s="14" t="s">
        <v>15</v>
      </c>
      <c r="E33" s="14" t="s">
        <v>14</v>
      </c>
      <c r="G33" t="s">
        <v>26</v>
      </c>
      <c r="H33" s="4"/>
      <c r="I33" s="4">
        <f>E15</f>
        <v>2542.0190504000002</v>
      </c>
      <c r="J33" s="14"/>
    </row>
    <row r="34" spans="1:10">
      <c r="A34" t="s">
        <v>7</v>
      </c>
      <c r="C34" s="4">
        <f>(E7+E8+E9)</f>
        <v>2503.37</v>
      </c>
      <c r="E34" s="4">
        <v>0</v>
      </c>
      <c r="G34" t="s">
        <v>19</v>
      </c>
      <c r="H34" s="9"/>
      <c r="I34" s="8">
        <v>0</v>
      </c>
    </row>
    <row r="35" spans="1:10">
      <c r="A35" t="s">
        <v>0</v>
      </c>
      <c r="C35" s="8">
        <f>C34*8%</f>
        <v>200.2696</v>
      </c>
      <c r="E35" s="8">
        <f>E34*8%</f>
        <v>0</v>
      </c>
      <c r="H35" s="4"/>
      <c r="I35" s="4">
        <f>I33-I34</f>
        <v>2542.0190504000002</v>
      </c>
    </row>
    <row r="36" spans="1:10">
      <c r="C36" s="4">
        <f>SUM(C34:C35)</f>
        <v>2703.6396</v>
      </c>
      <c r="E36" s="4">
        <f>SUM(E34:E35)</f>
        <v>0</v>
      </c>
      <c r="G36" t="s">
        <v>16</v>
      </c>
      <c r="H36" s="9"/>
      <c r="I36" s="4">
        <f>I35*0%</f>
        <v>0</v>
      </c>
    </row>
    <row r="37" spans="1:10">
      <c r="A37" t="s">
        <v>1</v>
      </c>
      <c r="C37" s="8">
        <v>1279.67</v>
      </c>
      <c r="E37" s="8">
        <v>0</v>
      </c>
      <c r="H37" s="9"/>
      <c r="I37" s="4"/>
    </row>
    <row r="38" spans="1:10">
      <c r="C38" s="4">
        <f>C36-C37</f>
        <v>1423.9695999999999</v>
      </c>
      <c r="E38" s="4">
        <f>E36-E37</f>
        <v>0</v>
      </c>
      <c r="G38" s="16" t="s">
        <v>42</v>
      </c>
      <c r="H38" s="18"/>
      <c r="I38" s="18"/>
    </row>
    <row r="39" spans="1:10">
      <c r="A39" s="15">
        <v>0.1135</v>
      </c>
      <c r="C39" s="4">
        <f>C38*11.35%</f>
        <v>161.62054959999998</v>
      </c>
      <c r="D39" s="27"/>
      <c r="E39" s="4">
        <f>E38*1.025%</f>
        <v>0</v>
      </c>
      <c r="G39" s="12" t="s">
        <v>26</v>
      </c>
      <c r="H39" s="18"/>
      <c r="I39" s="21">
        <f>E15</f>
        <v>2542.0190504000002</v>
      </c>
    </row>
    <row r="40" spans="1:10">
      <c r="A40" s="34"/>
      <c r="G40" s="12" t="s">
        <v>19</v>
      </c>
      <c r="H40" s="19"/>
      <c r="I40" s="22">
        <v>0</v>
      </c>
    </row>
    <row r="41" spans="1:10">
      <c r="G41" s="1"/>
      <c r="H41" s="18"/>
      <c r="I41" s="21">
        <f>I39-I40</f>
        <v>2542.0190504000002</v>
      </c>
    </row>
    <row r="42" spans="1:10">
      <c r="G42" s="20">
        <v>2.8500000000000001E-2</v>
      </c>
      <c r="H42" s="19"/>
      <c r="I42" s="21">
        <f>I41*2.85%</f>
        <v>72.447542936400012</v>
      </c>
      <c r="J42" s="1"/>
    </row>
    <row r="43" spans="1:10">
      <c r="G43" s="20" t="s">
        <v>43</v>
      </c>
      <c r="H43" s="19"/>
      <c r="I43" s="21">
        <f>I39*0.72%</f>
        <v>18.30253716288</v>
      </c>
      <c r="J43" s="1"/>
    </row>
    <row r="44" spans="1:10">
      <c r="G44" s="12" t="s">
        <v>53</v>
      </c>
      <c r="H44" s="18"/>
      <c r="I44" s="21">
        <f>I39*0.5%</f>
        <v>12.710095252000002</v>
      </c>
      <c r="J44" s="1"/>
    </row>
    <row r="45" spans="1:10">
      <c r="G45" s="16"/>
      <c r="H45" s="4"/>
      <c r="I45" s="4"/>
      <c r="J45" s="1"/>
    </row>
    <row r="46" spans="1:10">
      <c r="G46" s="16" t="s">
        <v>44</v>
      </c>
      <c r="I46" s="4"/>
      <c r="J46" s="1"/>
    </row>
    <row r="47" spans="1:10">
      <c r="G47" t="s">
        <v>45</v>
      </c>
      <c r="H47" s="4">
        <f>E15</f>
        <v>2542.0190504000002</v>
      </c>
      <c r="I47" s="4">
        <f>H47*6.27%</f>
        <v>159.38459446008</v>
      </c>
    </row>
    <row r="48" spans="1:10">
      <c r="G48" s="16"/>
      <c r="I48" s="4"/>
    </row>
    <row r="49" spans="1:9">
      <c r="C49" s="4"/>
      <c r="E49" s="4"/>
      <c r="G49" s="16" t="s">
        <v>46</v>
      </c>
      <c r="I49" s="4"/>
    </row>
    <row r="50" spans="1:9">
      <c r="A50" s="16" t="s">
        <v>47</v>
      </c>
      <c r="E50" s="4"/>
      <c r="G50" s="16" t="s">
        <v>12</v>
      </c>
      <c r="I50" s="4"/>
    </row>
    <row r="51" spans="1:9">
      <c r="A51" t="s">
        <v>28</v>
      </c>
      <c r="B51" s="4">
        <f>E11</f>
        <v>2703.6396</v>
      </c>
      <c r="C51" s="4">
        <f>B51*0%</f>
        <v>0</v>
      </c>
      <c r="E51" s="4">
        <f>B51*0%</f>
        <v>0</v>
      </c>
      <c r="G51" t="s">
        <v>48</v>
      </c>
      <c r="H51" s="4">
        <f>E15</f>
        <v>2542.0190504000002</v>
      </c>
      <c r="I51" s="4">
        <f>H51*0.88%</f>
        <v>22.369767643520003</v>
      </c>
    </row>
    <row r="52" spans="1:9">
      <c r="C52" s="4"/>
      <c r="E52" s="4"/>
      <c r="G52" t="s">
        <v>49</v>
      </c>
      <c r="H52" s="4">
        <f>E15</f>
        <v>2542.0190504000002</v>
      </c>
      <c r="I52" s="9">
        <f>H52*0.27%</f>
        <v>6.863451436080001</v>
      </c>
    </row>
    <row r="53" spans="1:9">
      <c r="A53" s="16" t="s">
        <v>50</v>
      </c>
      <c r="H53" s="4"/>
      <c r="I53" s="8"/>
    </row>
    <row r="54" spans="1:9">
      <c r="A54" t="s">
        <v>51</v>
      </c>
      <c r="B54" s="4">
        <f>E15</f>
        <v>2542.0190504000002</v>
      </c>
      <c r="C54" s="4">
        <f>B54*6.65%</f>
        <v>169.04426685160001</v>
      </c>
      <c r="E54" s="4">
        <f>B54*6.9%</f>
        <v>175.39931447760003</v>
      </c>
      <c r="G54" s="16"/>
      <c r="I54" s="4">
        <f>SUM(I51:I53)</f>
        <v>29.233219079600005</v>
      </c>
    </row>
    <row r="55" spans="1:9">
      <c r="H55" s="4"/>
      <c r="I55" s="4"/>
    </row>
    <row r="56" spans="1:9">
      <c r="G56" s="16" t="s">
        <v>52</v>
      </c>
      <c r="I56" s="4"/>
    </row>
    <row r="57" spans="1:9">
      <c r="G57" t="s">
        <v>17</v>
      </c>
      <c r="H57" s="4">
        <f>E11</f>
        <v>2703.6396</v>
      </c>
      <c r="I57" s="4">
        <f>H57*0.9%</f>
        <v>24.332756400000001</v>
      </c>
    </row>
    <row r="58" spans="1:9">
      <c r="H58" s="4"/>
      <c r="I58" s="4"/>
    </row>
    <row r="59" spans="1:9">
      <c r="H59" s="4"/>
      <c r="I59" s="4"/>
    </row>
    <row r="60" spans="1:9">
      <c r="H60" s="4"/>
      <c r="I60" s="4"/>
    </row>
    <row r="62" spans="1:9" ht="20.25">
      <c r="A62" s="13" t="s">
        <v>30</v>
      </c>
      <c r="B62" s="10"/>
      <c r="C62" s="1"/>
    </row>
    <row r="63" spans="1:9" ht="20.25">
      <c r="A63" s="13"/>
      <c r="B63" s="10"/>
      <c r="C63" s="1"/>
    </row>
    <row r="64" spans="1:9" ht="12.75" customHeight="1">
      <c r="A64" s="13"/>
      <c r="B64" s="10"/>
      <c r="C64" s="1"/>
    </row>
    <row r="65" spans="1:9" ht="12.75" customHeight="1">
      <c r="B65" s="10"/>
      <c r="C65" s="1"/>
    </row>
    <row r="66" spans="1:9" ht="12.75" customHeight="1">
      <c r="A66" s="17"/>
      <c r="B66" s="10"/>
      <c r="C66" s="1"/>
      <c r="E66" s="1" t="s">
        <v>3</v>
      </c>
      <c r="H66" s="1" t="s">
        <v>3</v>
      </c>
    </row>
    <row r="67" spans="1:9" ht="12.75" customHeight="1">
      <c r="A67" s="26"/>
      <c r="B67" s="11"/>
      <c r="E67" s="5" t="s">
        <v>31</v>
      </c>
      <c r="F67" s="3"/>
      <c r="G67" s="6"/>
      <c r="H67" s="5" t="s">
        <v>29</v>
      </c>
      <c r="I67" s="2"/>
    </row>
    <row r="68" spans="1:9" ht="15">
      <c r="E68" s="25" t="s">
        <v>10</v>
      </c>
      <c r="F68" s="25" t="s">
        <v>10</v>
      </c>
      <c r="G68" s="7"/>
      <c r="H68" s="25" t="s">
        <v>10</v>
      </c>
      <c r="I68" s="24" t="s">
        <v>10</v>
      </c>
    </row>
    <row r="70" spans="1:9">
      <c r="A70" s="1" t="s">
        <v>6</v>
      </c>
      <c r="D70" s="4"/>
      <c r="E70" s="4">
        <f>E7</f>
        <v>2445.71</v>
      </c>
      <c r="F70" s="28"/>
      <c r="G70" s="4"/>
      <c r="H70" s="4">
        <v>2368.6999999999998</v>
      </c>
      <c r="I70" s="29"/>
    </row>
    <row r="71" spans="1:9">
      <c r="A71" s="12" t="s">
        <v>13</v>
      </c>
      <c r="D71" s="4"/>
      <c r="E71" s="4">
        <f>E8</f>
        <v>17.18</v>
      </c>
      <c r="F71" s="28"/>
      <c r="G71" s="4"/>
      <c r="H71" s="4">
        <v>17.09</v>
      </c>
      <c r="I71" s="29"/>
    </row>
    <row r="72" spans="1:9">
      <c r="A72" s="12" t="s">
        <v>24</v>
      </c>
      <c r="D72" s="4"/>
      <c r="E72" s="4">
        <f>E9</f>
        <v>40.479999999999997</v>
      </c>
      <c r="F72" s="28"/>
      <c r="G72" s="4"/>
      <c r="H72" s="4">
        <v>40.26</v>
      </c>
      <c r="I72" s="29"/>
    </row>
    <row r="73" spans="1:9">
      <c r="A73" t="s">
        <v>5</v>
      </c>
      <c r="D73" s="9"/>
      <c r="E73" s="8">
        <f>(E70+E71+E72)*8%</f>
        <v>200.2696</v>
      </c>
      <c r="F73" s="28"/>
      <c r="H73" s="8">
        <f>(H70+H71+H72)*8%</f>
        <v>194.08400000000003</v>
      </c>
      <c r="I73" s="32"/>
    </row>
    <row r="74" spans="1:9">
      <c r="D74" s="4"/>
      <c r="E74" s="4">
        <f>SUM(E70:E73)</f>
        <v>2703.6396</v>
      </c>
      <c r="F74" s="29">
        <f>E74</f>
        <v>2703.6396</v>
      </c>
      <c r="H74" s="4">
        <f>SUM(H70:H73)</f>
        <v>2620.134</v>
      </c>
      <c r="I74" s="32">
        <f>H74</f>
        <v>2620.134</v>
      </c>
    </row>
    <row r="75" spans="1:9">
      <c r="A75" t="s">
        <v>20</v>
      </c>
      <c r="D75" s="4"/>
      <c r="E75" s="4">
        <f>E12</f>
        <v>161.62054959999998</v>
      </c>
      <c r="F75" s="29">
        <f>E75</f>
        <v>161.62054959999998</v>
      </c>
      <c r="H75" s="4">
        <f>((H74)-1363)*11.35%</f>
        <v>142.684709</v>
      </c>
      <c r="I75" s="29">
        <f>H75</f>
        <v>142.684709</v>
      </c>
    </row>
    <row r="76" spans="1:9">
      <c r="A76" t="s">
        <v>21</v>
      </c>
      <c r="D76" s="4"/>
      <c r="E76" s="4">
        <f>(E74)*0%</f>
        <v>0</v>
      </c>
      <c r="F76" s="29">
        <f>E76</f>
        <v>0</v>
      </c>
      <c r="H76" s="4">
        <f>(H74)*0%</f>
        <v>0</v>
      </c>
      <c r="I76" s="29">
        <f>H76</f>
        <v>0</v>
      </c>
    </row>
    <row r="77" spans="1:9">
      <c r="D77" s="11"/>
      <c r="E77" s="3"/>
      <c r="F77" s="30"/>
      <c r="H77" s="3"/>
      <c r="I77" s="30"/>
    </row>
    <row r="78" spans="1:9">
      <c r="A78" s="1" t="s">
        <v>25</v>
      </c>
      <c r="D78" s="4"/>
      <c r="E78" s="23">
        <f>E74-E75-E76</f>
        <v>2542.0190504000002</v>
      </c>
      <c r="F78" s="29">
        <f>E78</f>
        <v>2542.0190504000002</v>
      </c>
      <c r="H78" s="23">
        <f>H74-H75-H76</f>
        <v>2477.4492909999999</v>
      </c>
      <c r="I78" s="29">
        <f>I74-I75-I76</f>
        <v>2477.4492909999999</v>
      </c>
    </row>
    <row r="79" spans="1:9">
      <c r="A79" s="1" t="s">
        <v>8</v>
      </c>
      <c r="E79" s="4">
        <f>E16</f>
        <v>547.25</v>
      </c>
      <c r="F79" s="29">
        <f>E79</f>
        <v>547.25</v>
      </c>
      <c r="H79" s="4">
        <v>521.25</v>
      </c>
      <c r="I79" s="29">
        <f>H79</f>
        <v>521.25</v>
      </c>
    </row>
    <row r="80" spans="1:9">
      <c r="A80" s="12" t="s">
        <v>22</v>
      </c>
      <c r="E80" s="4"/>
      <c r="F80" s="29">
        <f>F26</f>
        <v>16.87</v>
      </c>
      <c r="H80" s="4"/>
      <c r="I80" s="29">
        <v>16.510000000000002</v>
      </c>
    </row>
    <row r="81" spans="1:9">
      <c r="F81" s="28"/>
      <c r="I81" s="29"/>
    </row>
    <row r="82" spans="1:9" ht="13.5" thickBot="1">
      <c r="A82" s="1" t="s">
        <v>23</v>
      </c>
      <c r="F82" s="31">
        <f>F78-F79+F80</f>
        <v>2011.6390504000001</v>
      </c>
      <c r="I82" s="31">
        <f>I78-I79+I80</f>
        <v>1972.7092909999999</v>
      </c>
    </row>
    <row r="83" spans="1:9" ht="13.5" thickTop="1">
      <c r="F83" s="29"/>
      <c r="I83" s="28"/>
    </row>
  </sheetData>
  <phoneticPr fontId="9" type="noConversion"/>
  <pageMargins left="0.75" right="0.75" top="1" bottom="1" header="0.28416666666666668" footer="0.5"/>
  <pageSetup paperSize="9" scale="88" orientation="portrait" horizontalDpi="300" verticalDpi="300" r:id="rId1"/>
  <headerFooter alignWithMargins="0"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Capacc Accountants B.V.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Zwetsloot</dc:creator>
  <cp:lastModifiedBy>Marjolein Hoogerwaard</cp:lastModifiedBy>
  <cp:lastPrinted>2018-01-12T10:16:00Z</cp:lastPrinted>
  <dcterms:created xsi:type="dcterms:W3CDTF">1998-12-23T21:55:55Z</dcterms:created>
  <dcterms:modified xsi:type="dcterms:W3CDTF">2018-01-18T10:18:12Z</dcterms:modified>
</cp:coreProperties>
</file>