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m-rds02\Home$\loesje\Desktop\"/>
    </mc:Choice>
  </mc:AlternateContent>
  <bookViews>
    <workbookView xWindow="-108" yWindow="-108" windowWidth="19416" windowHeight="10416"/>
  </bookViews>
  <sheets>
    <sheet name="inleiding en toelichting" sheetId="9" r:id="rId1"/>
    <sheet name="Financieringsbehoefte" sheetId="1" r:id="rId2"/>
    <sheet name="Bestaande financieringen" sheetId="7" r:id="rId3"/>
    <sheet name="Openingsbalans" sheetId="2" r:id="rId4"/>
    <sheet name="Exploitatieprognose" sheetId="3" r:id="rId5"/>
    <sheet name="Liquiditeitsprognose" sheetId="4" r:id="rId6"/>
    <sheet name="Grafisch rek. crt." sheetId="5" r:id="rId7"/>
    <sheet name="Grafisch V$W" sheetId="6" r:id="rId8"/>
  </sheets>
  <definedNames>
    <definedName name="_xlnm.Print_Area" localSheetId="4">Exploitatieprognose!$A$1:$O$38</definedName>
    <definedName name="_xlnm.Print_Area" localSheetId="6">'Grafisch rek. crt.'!$A$1:$O$35</definedName>
    <definedName name="_xlnm.Print_Area" localSheetId="7">'Grafisch V$W'!$A$1:$K$30</definedName>
    <definedName name="_xlnm.Print_Area" localSheetId="5">Liquiditeitsprognose!$B$2:$R$45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 l="1"/>
  <c r="J23" i="1"/>
  <c r="J24" i="1"/>
  <c r="J25" i="1"/>
  <c r="N18" i="4" l="1"/>
  <c r="Q37" i="4" l="1"/>
  <c r="M56" i="4" s="1"/>
  <c r="Q23" i="4"/>
  <c r="R23" i="4" s="1"/>
  <c r="D24" i="4" l="1"/>
  <c r="J13" i="3"/>
  <c r="M13" i="3" s="1"/>
  <c r="D26" i="4"/>
  <c r="E26" i="4" s="1"/>
  <c r="F26" i="4" s="1"/>
  <c r="G26" i="4" s="1"/>
  <c r="H26" i="4" s="1"/>
  <c r="I26" i="4" s="1"/>
  <c r="J26" i="4" s="1"/>
  <c r="K26" i="4" s="1"/>
  <c r="L26" i="4" s="1"/>
  <c r="M26" i="4" s="1"/>
  <c r="N26" i="4" s="1"/>
  <c r="O26" i="4" s="1"/>
  <c r="D27" i="4"/>
  <c r="E27" i="4" s="1"/>
  <c r="F27" i="4" s="1"/>
  <c r="G27" i="4" s="1"/>
  <c r="H27" i="4" s="1"/>
  <c r="I27" i="4" s="1"/>
  <c r="J27" i="4" s="1"/>
  <c r="K27" i="4" s="1"/>
  <c r="L27" i="4" s="1"/>
  <c r="M27" i="4" s="1"/>
  <c r="N27" i="4" s="1"/>
  <c r="O27" i="4" s="1"/>
  <c r="D28" i="4"/>
  <c r="D29" i="4"/>
  <c r="E29" i="4" s="1"/>
  <c r="F29" i="4" s="1"/>
  <c r="G29" i="4" s="1"/>
  <c r="H29" i="4" s="1"/>
  <c r="I29" i="4" s="1"/>
  <c r="J29" i="4" s="1"/>
  <c r="K29" i="4" s="1"/>
  <c r="L29" i="4" s="1"/>
  <c r="M29" i="4" s="1"/>
  <c r="N29" i="4" s="1"/>
  <c r="O29" i="4" s="1"/>
  <c r="D30" i="4"/>
  <c r="E30" i="4" s="1"/>
  <c r="F30" i="4" s="1"/>
  <c r="G30" i="4" s="1"/>
  <c r="H30" i="4" s="1"/>
  <c r="I30" i="4" s="1"/>
  <c r="J30" i="4" s="1"/>
  <c r="K30" i="4" s="1"/>
  <c r="L30" i="4" s="1"/>
  <c r="M30" i="4" s="1"/>
  <c r="N30" i="4" s="1"/>
  <c r="O30" i="4" s="1"/>
  <c r="D31" i="4"/>
  <c r="E31" i="4" s="1"/>
  <c r="F31" i="4" s="1"/>
  <c r="G31" i="4" s="1"/>
  <c r="H31" i="4" s="1"/>
  <c r="I31" i="4" s="1"/>
  <c r="J31" i="4" s="1"/>
  <c r="K31" i="4" s="1"/>
  <c r="L31" i="4" s="1"/>
  <c r="M31" i="4" s="1"/>
  <c r="N31" i="4" s="1"/>
  <c r="O31" i="4" s="1"/>
  <c r="D25" i="4"/>
  <c r="J15" i="3"/>
  <c r="M15" i="3" s="1"/>
  <c r="J17" i="3"/>
  <c r="M17" i="3" s="1"/>
  <c r="J18" i="3"/>
  <c r="M18" i="3" s="1"/>
  <c r="J19" i="3"/>
  <c r="M19" i="3" s="1"/>
  <c r="J20" i="3"/>
  <c r="M20" i="3" s="1"/>
  <c r="J21" i="3"/>
  <c r="M21" i="3" s="1"/>
  <c r="J16" i="3"/>
  <c r="M16" i="3" s="1"/>
  <c r="E28" i="4" l="1"/>
  <c r="F28" i="4" s="1"/>
  <c r="G28" i="4" s="1"/>
  <c r="H28" i="4" s="1"/>
  <c r="I28" i="4" s="1"/>
  <c r="J28" i="4" s="1"/>
  <c r="K28" i="4" s="1"/>
  <c r="L28" i="4" s="1"/>
  <c r="M28" i="4" s="1"/>
  <c r="N28" i="4" s="1"/>
  <c r="O28" i="4" s="1"/>
  <c r="Q29" i="4"/>
  <c r="R29" i="4" s="1"/>
  <c r="Q27" i="4"/>
  <c r="R27" i="4" s="1"/>
  <c r="Q28" i="4" l="1"/>
  <c r="R28" i="4" s="1"/>
  <c r="E54" i="4"/>
  <c r="E16" i="7"/>
  <c r="E9" i="7"/>
  <c r="I6" i="7"/>
  <c r="I7" i="7"/>
  <c r="I15" i="7" s="1"/>
  <c r="I8" i="7"/>
  <c r="I16" i="7" s="1"/>
  <c r="H11" i="7"/>
  <c r="I20" i="7" s="1"/>
  <c r="J24" i="2"/>
  <c r="J17" i="2"/>
  <c r="I2" i="7"/>
  <c r="E20" i="7" l="1"/>
  <c r="E21" i="7"/>
  <c r="D16" i="7"/>
  <c r="D9" i="7"/>
  <c r="I11" i="7"/>
  <c r="I14" i="7"/>
  <c r="I19" i="7" s="1"/>
  <c r="I22" i="7" s="1"/>
  <c r="I23" i="7" s="1"/>
  <c r="J28" i="1"/>
  <c r="J33" i="4" s="1"/>
  <c r="F33" i="4" l="1"/>
  <c r="J14" i="3"/>
  <c r="M14" i="3" s="1"/>
  <c r="M51" i="4"/>
  <c r="M33" i="4"/>
  <c r="L33" i="4"/>
  <c r="I33" i="4"/>
  <c r="H33" i="4"/>
  <c r="G33" i="4"/>
  <c r="K33" i="4"/>
  <c r="E33" i="4"/>
  <c r="D33" i="4"/>
  <c r="O33" i="4"/>
  <c r="N33" i="4"/>
  <c r="D36" i="4"/>
  <c r="E36" i="4" s="1"/>
  <c r="F36" i="4" s="1"/>
  <c r="G36" i="4" s="1"/>
  <c r="H36" i="4" s="1"/>
  <c r="I36" i="4" s="1"/>
  <c r="J36" i="4" s="1"/>
  <c r="K36" i="4" s="1"/>
  <c r="L36" i="4" s="1"/>
  <c r="M36" i="4" s="1"/>
  <c r="N36" i="4" s="1"/>
  <c r="O36" i="4" s="1"/>
  <c r="E25" i="4"/>
  <c r="F25" i="4" s="1"/>
  <c r="G25" i="4" s="1"/>
  <c r="H25" i="4" s="1"/>
  <c r="I25" i="4" s="1"/>
  <c r="J25" i="4" s="1"/>
  <c r="K25" i="4" s="1"/>
  <c r="L25" i="4" s="1"/>
  <c r="M25" i="4" s="1"/>
  <c r="N25" i="4" s="1"/>
  <c r="O25" i="4" s="1"/>
  <c r="J11" i="3"/>
  <c r="M11" i="3" s="1"/>
  <c r="J10" i="3"/>
  <c r="M10" i="3" s="1"/>
  <c r="Q17" i="4"/>
  <c r="R17" i="4" s="1"/>
  <c r="M18" i="4"/>
  <c r="Q15" i="4"/>
  <c r="R15" i="4" s="1"/>
  <c r="E18" i="4"/>
  <c r="F18" i="4"/>
  <c r="G18" i="4"/>
  <c r="H18" i="4"/>
  <c r="I18" i="4"/>
  <c r="J18" i="4"/>
  <c r="K18" i="4"/>
  <c r="O18" i="4"/>
  <c r="D18" i="4"/>
  <c r="J27" i="1"/>
  <c r="D41" i="4"/>
  <c r="Q16" i="4" l="1"/>
  <c r="R16" i="4" s="1"/>
  <c r="E24" i="4"/>
  <c r="L18" i="4"/>
  <c r="Q18" i="4" l="1"/>
  <c r="F24" i="4"/>
  <c r="E10" i="4"/>
  <c r="F10" i="4"/>
  <c r="G10" i="4"/>
  <c r="H10" i="4"/>
  <c r="I10" i="4"/>
  <c r="J10" i="4"/>
  <c r="K10" i="4"/>
  <c r="L10" i="4"/>
  <c r="M10" i="4"/>
  <c r="N10" i="4"/>
  <c r="O10" i="4"/>
  <c r="D10" i="4"/>
  <c r="G7" i="3"/>
  <c r="J6" i="3"/>
  <c r="M2" i="5"/>
  <c r="I2" i="6"/>
  <c r="Q3" i="4"/>
  <c r="M2" i="3"/>
  <c r="K2" i="2"/>
  <c r="K2" i="1"/>
  <c r="K9" i="4" l="1"/>
  <c r="D9" i="4"/>
  <c r="M52" i="4"/>
  <c r="M6" i="3"/>
  <c r="F25" i="6"/>
  <c r="G24" i="4"/>
  <c r="J9" i="4"/>
  <c r="D34" i="4"/>
  <c r="H9" i="4"/>
  <c r="I9" i="4"/>
  <c r="G9" i="4"/>
  <c r="N9" i="4"/>
  <c r="F9" i="4"/>
  <c r="F34" i="4" s="1"/>
  <c r="O9" i="4"/>
  <c r="M9" i="4"/>
  <c r="E9" i="4"/>
  <c r="E34" i="4" s="1"/>
  <c r="L9" i="4"/>
  <c r="J7" i="3"/>
  <c r="C30" i="5"/>
  <c r="D25" i="6"/>
  <c r="G34" i="4" l="1"/>
  <c r="M7" i="3"/>
  <c r="H25" i="6"/>
  <c r="H24" i="4"/>
  <c r="H34" i="4" s="1"/>
  <c r="Q41" i="4"/>
  <c r="I24" i="4" l="1"/>
  <c r="I34" i="4" s="1"/>
  <c r="Q10" i="4"/>
  <c r="D31" i="1"/>
  <c r="Q36" i="4"/>
  <c r="M55" i="4" s="1"/>
  <c r="J24" i="4" l="1"/>
  <c r="J34" i="4" s="1"/>
  <c r="I11" i="4"/>
  <c r="L11" i="4"/>
  <c r="H11" i="4"/>
  <c r="G11" i="4"/>
  <c r="M11" i="4"/>
  <c r="E11" i="4"/>
  <c r="D11" i="4"/>
  <c r="O11" i="4"/>
  <c r="K11" i="4"/>
  <c r="N11" i="4"/>
  <c r="J11" i="4"/>
  <c r="F11" i="4"/>
  <c r="N8" i="3"/>
  <c r="H26" i="6" s="1"/>
  <c r="K8" i="3"/>
  <c r="F26" i="6" s="1"/>
  <c r="H8" i="3"/>
  <c r="D26" i="6" s="1"/>
  <c r="E10" i="2"/>
  <c r="E17" i="2"/>
  <c r="K24" i="4" l="1"/>
  <c r="K34" i="4" s="1"/>
  <c r="J35" i="4"/>
  <c r="G35" i="4"/>
  <c r="J17" i="1"/>
  <c r="L24" i="4" l="1"/>
  <c r="L34" i="4" s="1"/>
  <c r="N22" i="3"/>
  <c r="K22" i="3"/>
  <c r="H22" i="3"/>
  <c r="H23" i="3" s="1"/>
  <c r="D27" i="6" s="1"/>
  <c r="J10" i="2"/>
  <c r="E24" i="2"/>
  <c r="M24" i="4" l="1"/>
  <c r="M34" i="4" s="1"/>
  <c r="J28" i="2"/>
  <c r="E28" i="2"/>
  <c r="K23" i="3"/>
  <c r="F27" i="6" s="1"/>
  <c r="N23" i="3"/>
  <c r="H27" i="6" s="1"/>
  <c r="K32" i="4" l="1"/>
  <c r="K39" i="4" s="1"/>
  <c r="I32" i="4"/>
  <c r="I39" i="4" s="1"/>
  <c r="H32" i="4"/>
  <c r="H39" i="4" s="1"/>
  <c r="N32" i="4"/>
  <c r="G26" i="3"/>
  <c r="J26" i="3" s="1"/>
  <c r="M26" i="3" s="1"/>
  <c r="N27" i="3" s="1"/>
  <c r="N29" i="3" s="1"/>
  <c r="D32" i="4"/>
  <c r="E32" i="4"/>
  <c r="O32" i="4"/>
  <c r="M32" i="4"/>
  <c r="F32" i="4"/>
  <c r="F39" i="4" s="1"/>
  <c r="J32" i="4"/>
  <c r="J39" i="4" s="1"/>
  <c r="G32" i="4"/>
  <c r="G39" i="4" s="1"/>
  <c r="L32" i="4"/>
  <c r="L39" i="4" s="1"/>
  <c r="M35" i="4"/>
  <c r="K17" i="2"/>
  <c r="K24" i="2"/>
  <c r="N24" i="4"/>
  <c r="N34" i="4" s="1"/>
  <c r="F9" i="2"/>
  <c r="F26" i="2"/>
  <c r="K10" i="2"/>
  <c r="F16" i="2"/>
  <c r="F23" i="2"/>
  <c r="J30" i="1"/>
  <c r="J31" i="1" s="1"/>
  <c r="H27" i="3" l="1"/>
  <c r="H29" i="3" s="1"/>
  <c r="H31" i="3" s="1"/>
  <c r="K27" i="3"/>
  <c r="K29" i="3" s="1"/>
  <c r="K31" i="3" s="1"/>
  <c r="K33" i="3" s="1"/>
  <c r="M39" i="4"/>
  <c r="N31" i="3"/>
  <c r="N33" i="3" s="1"/>
  <c r="O24" i="4"/>
  <c r="N39" i="4"/>
  <c r="F28" i="2"/>
  <c r="K28" i="2"/>
  <c r="Q21" i="4"/>
  <c r="Q31" i="4"/>
  <c r="R31" i="4" s="1"/>
  <c r="Q9" i="4"/>
  <c r="Q22" i="4"/>
  <c r="Q25" i="4"/>
  <c r="R25" i="4" s="1"/>
  <c r="Q26" i="4"/>
  <c r="R26" i="4" s="1"/>
  <c r="Q30" i="4"/>
  <c r="R30" i="4" s="1"/>
  <c r="Q8" i="4"/>
  <c r="J7" i="1"/>
  <c r="O34" i="4" l="1"/>
  <c r="Q34" i="4" s="1"/>
  <c r="Q24" i="4"/>
  <c r="R24" i="4" s="1"/>
  <c r="R22" i="4"/>
  <c r="R8" i="4"/>
  <c r="R9" i="4"/>
  <c r="R21" i="4"/>
  <c r="M54" i="4"/>
  <c r="Q38" i="4"/>
  <c r="H28" i="6"/>
  <c r="F28" i="6"/>
  <c r="Q11" i="4"/>
  <c r="J19" i="1"/>
  <c r="O39" i="4" l="1"/>
  <c r="O42" i="4" s="1"/>
  <c r="D35" i="4"/>
  <c r="Q35" i="4" s="1"/>
  <c r="E39" i="4"/>
  <c r="E42" i="4" s="1"/>
  <c r="H33" i="3"/>
  <c r="M50" i="4" s="1"/>
  <c r="K17" i="1"/>
  <c r="K12" i="1"/>
  <c r="K13" i="1"/>
  <c r="K7" i="1"/>
  <c r="K16" i="1"/>
  <c r="K11" i="1"/>
  <c r="Q33" i="4"/>
  <c r="M53" i="4" s="1"/>
  <c r="L42" i="4"/>
  <c r="H42" i="4"/>
  <c r="K42" i="4"/>
  <c r="G42" i="4"/>
  <c r="I42" i="4"/>
  <c r="N42" i="4"/>
  <c r="J42" i="4"/>
  <c r="F42" i="4"/>
  <c r="M42" i="4"/>
  <c r="D39" i="4" l="1"/>
  <c r="D42" i="4" s="1"/>
  <c r="D43" i="4" s="1"/>
  <c r="D28" i="6"/>
  <c r="M57" i="4"/>
  <c r="F31" i="5"/>
  <c r="E31" i="5"/>
  <c r="D31" i="5"/>
  <c r="Q32" i="4"/>
  <c r="R32" i="4" s="1"/>
  <c r="C31" i="5" l="1"/>
  <c r="Q39" i="4"/>
  <c r="E41" i="4"/>
  <c r="C32" i="5"/>
  <c r="G31" i="5"/>
  <c r="H31" i="5"/>
  <c r="D30" i="5" l="1"/>
  <c r="E43" i="4"/>
  <c r="F41" i="4" l="1"/>
  <c r="D32" i="5"/>
  <c r="I31" i="5"/>
  <c r="F43" i="4" l="1"/>
  <c r="E30" i="5"/>
  <c r="J31" i="5"/>
  <c r="G41" i="4" l="1"/>
  <c r="E32" i="5"/>
  <c r="K31" i="5"/>
  <c r="G43" i="4" l="1"/>
  <c r="F30" i="5"/>
  <c r="L31" i="5"/>
  <c r="F32" i="5" l="1"/>
  <c r="H41" i="4"/>
  <c r="M31" i="5"/>
  <c r="G30" i="5" l="1"/>
  <c r="H43" i="4"/>
  <c r="I41" i="4" l="1"/>
  <c r="G32" i="5"/>
  <c r="Q42" i="4"/>
  <c r="M58" i="4" s="1"/>
  <c r="M59" i="4" s="1"/>
  <c r="N31" i="5"/>
  <c r="I43" i="4" l="1"/>
  <c r="H30" i="5"/>
  <c r="H32" i="5" l="1"/>
  <c r="J41" i="4"/>
  <c r="I30" i="5" l="1"/>
  <c r="J43" i="4"/>
  <c r="K41" i="4" l="1"/>
  <c r="I32" i="5"/>
  <c r="J30" i="5" l="1"/>
  <c r="K43" i="4"/>
  <c r="L41" i="4" l="1"/>
  <c r="J32" i="5"/>
  <c r="K30" i="5" l="1"/>
  <c r="L43" i="4"/>
  <c r="M41" i="4" l="1"/>
  <c r="K32" i="5"/>
  <c r="L30" i="5" l="1"/>
  <c r="M43" i="4"/>
  <c r="N41" i="4" l="1"/>
  <c r="L32" i="5"/>
  <c r="M30" i="5" l="1"/>
  <c r="N43" i="4"/>
  <c r="O41" i="4" l="1"/>
  <c r="M32" i="5"/>
  <c r="N30" i="5" l="1"/>
  <c r="O43" i="4"/>
  <c r="F54" i="4" s="1"/>
  <c r="Q43" i="4" l="1"/>
  <c r="N32" i="5"/>
</calcChain>
</file>

<file path=xl/sharedStrings.xml><?xml version="1.0" encoding="utf-8"?>
<sst xmlns="http://schemas.openxmlformats.org/spreadsheetml/2006/main" count="279" uniqueCount="208">
  <si>
    <t>Berekening Financieringsbehoefte</t>
  </si>
  <si>
    <t>afdruktijdstip:</t>
  </si>
  <si>
    <t>Investeringsbehoefte (excl. BTW)</t>
  </si>
  <si>
    <t>Herkomst</t>
  </si>
  <si>
    <t xml:space="preserve">Goodwill </t>
  </si>
  <si>
    <t>Achtergestelde leningen (familie, vrienden)</t>
  </si>
  <si>
    <t>Totaal eigen vermogen</t>
  </si>
  <si>
    <t>Gevraagde financiering</t>
  </si>
  <si>
    <t>Looptijd</t>
  </si>
  <si>
    <t>Bedrijfsmiddelen</t>
  </si>
  <si>
    <t>jaar</t>
  </si>
  <si>
    <t>(benoemen hier de investeringsobjecten)</t>
  </si>
  <si>
    <t xml:space="preserve">Inventaris </t>
  </si>
  <si>
    <t>Overige financieringskanalen</t>
  </si>
  <si>
    <t>Vreemd vermogen kort</t>
  </si>
  <si>
    <t>Bankkrediet</t>
  </si>
  <si>
    <t>Verbouwing</t>
  </si>
  <si>
    <t>Totaal vreemd vermogen</t>
  </si>
  <si>
    <t>Totaal vermogen</t>
  </si>
  <si>
    <t xml:space="preserve">Voorraad </t>
  </si>
  <si>
    <t>Maandlasten</t>
  </si>
  <si>
    <t>Handelsdebiteuren</t>
  </si>
  <si>
    <t>Rentepercentage bankfinanciering</t>
  </si>
  <si>
    <t>Voorfinanciering BTW</t>
  </si>
  <si>
    <t>Rentepercentage lease</t>
  </si>
  <si>
    <t>Onvoorzien</t>
  </si>
  <si>
    <t>Rentepercentage overig financieringen</t>
  </si>
  <si>
    <t>Renteverplichting per maand</t>
  </si>
  <si>
    <t>Kasgeld</t>
  </si>
  <si>
    <t>Aflossing per maand</t>
  </si>
  <si>
    <t>Inschatting maandlasten</t>
  </si>
  <si>
    <t>Totale investering</t>
  </si>
  <si>
    <t>Inschatting jaarlijkse lasten</t>
  </si>
  <si>
    <t>@Claassen, Moolenbeek &amp; Partners, 2020</t>
  </si>
  <si>
    <t>Bestaande activa en financieringen</t>
  </si>
  <si>
    <t>Bestaande activa</t>
  </si>
  <si>
    <t>Bestaande financieringen</t>
  </si>
  <si>
    <t>Aflossing per jaar</t>
  </si>
  <si>
    <t>Saldo begin bj</t>
  </si>
  <si>
    <t>Immaterieel vaste activa</t>
  </si>
  <si>
    <t>boekwaarde</t>
  </si>
  <si>
    <t>afschrijving /jr</t>
  </si>
  <si>
    <t>Bestaande bankleningen</t>
  </si>
  <si>
    <t>Goodwill</t>
  </si>
  <si>
    <t>Overige financieringen</t>
  </si>
  <si>
    <t>Materieel vaste activa</t>
  </si>
  <si>
    <t>Inventaris</t>
  </si>
  <si>
    <t>Vervoermiddelen</t>
  </si>
  <si>
    <t>Rentepercentage banklening(en)</t>
  </si>
  <si>
    <t>Overige vaste activa</t>
  </si>
  <si>
    <t>Totaal afschrijvingen per maand</t>
  </si>
  <si>
    <t>Totaal afschrijvingen per jaar</t>
  </si>
  <si>
    <t>Openingsbalans</t>
  </si>
  <si>
    <t>Activa</t>
  </si>
  <si>
    <t>Passiva</t>
  </si>
  <si>
    <t>Vaste activa</t>
  </si>
  <si>
    <t>Eigen vermogen</t>
  </si>
  <si>
    <t>Aandelenkapitaal</t>
  </si>
  <si>
    <t>Eigen vermogen / overige reserves</t>
  </si>
  <si>
    <t>Langlopende schulden</t>
  </si>
  <si>
    <t>Banklening</t>
  </si>
  <si>
    <t>Lease</t>
  </si>
  <si>
    <t>Vlottende activa</t>
  </si>
  <si>
    <t>Kortlopende schulden</t>
  </si>
  <si>
    <t>Crediteuren</t>
  </si>
  <si>
    <t>Belastingen en sociale verzekeringen</t>
  </si>
  <si>
    <t>Overlopende activa</t>
  </si>
  <si>
    <t>Overlopende passiva</t>
  </si>
  <si>
    <t>Liquide middelen</t>
  </si>
  <si>
    <t>Totale activa</t>
  </si>
  <si>
    <t>Totale passiva</t>
  </si>
  <si>
    <t>Exploitaiteprognose</t>
  </si>
  <si>
    <t>Exploitatieprognose</t>
  </si>
  <si>
    <t>Netto-omzet</t>
  </si>
  <si>
    <t>Brutowinst</t>
  </si>
  <si>
    <t>Lonen en salarissen</t>
  </si>
  <si>
    <t>Sociale lasten en pensioenpremies</t>
  </si>
  <si>
    <t>Tegemoetkoming loonkosten door UWV</t>
  </si>
  <si>
    <t>Afschrijvingen</t>
  </si>
  <si>
    <t>Productiekosten</t>
  </si>
  <si>
    <t>Huisvestingskosten</t>
  </si>
  <si>
    <t>Kantoorkosten</t>
  </si>
  <si>
    <t>Verkoopkosten</t>
  </si>
  <si>
    <t>Algemene kosten</t>
  </si>
  <si>
    <t>Overige operationele kosten</t>
  </si>
  <si>
    <t>Som der bedrijfslasten</t>
  </si>
  <si>
    <t>Bedrijfsresultaat</t>
  </si>
  <si>
    <t>Rentebaten en soortgelijke opbrengsten</t>
  </si>
  <si>
    <t>Rentelasten en soortgelijke kosten</t>
  </si>
  <si>
    <t>Financiele baten en lasten</t>
  </si>
  <si>
    <t>Resultaat uit bedrijfsuitoefening vóór belastingen</t>
  </si>
  <si>
    <t>Belastingen</t>
  </si>
  <si>
    <t>Netto resultaat na belastingen</t>
  </si>
  <si>
    <t>Input exploitatieprognose:</t>
  </si>
  <si>
    <t>Groeipercentage:</t>
  </si>
  <si>
    <t xml:space="preserve">Inflatie percentage </t>
  </si>
  <si>
    <t>Bruto winst percentage</t>
  </si>
  <si>
    <t>Liquiditeitsprognose (Let op: excl. BTW deze wordt automatisch berekend!)</t>
  </si>
  <si>
    <t>jan</t>
  </si>
  <si>
    <t>feb</t>
  </si>
  <si>
    <t>mrt</t>
  </si>
  <si>
    <t>apr</t>
  </si>
  <si>
    <t>mei</t>
  </si>
  <si>
    <t>jun</t>
  </si>
  <si>
    <t>jul</t>
  </si>
  <si>
    <t>aug</t>
  </si>
  <si>
    <t>sep</t>
  </si>
  <si>
    <t>okt</t>
  </si>
  <si>
    <t>nov</t>
  </si>
  <si>
    <t>dec</t>
  </si>
  <si>
    <t>Totaal</t>
  </si>
  <si>
    <t>Inkomsten uit verkoop</t>
  </si>
  <si>
    <t>Omzet (excl BTW)</t>
  </si>
  <si>
    <t>Inkoopwaarde omzet</t>
  </si>
  <si>
    <t>BTW</t>
  </si>
  <si>
    <t>Bruto winst</t>
  </si>
  <si>
    <t>Inkomsten uit financiering</t>
  </si>
  <si>
    <t>Lening bank</t>
  </si>
  <si>
    <t>Overige financiering</t>
  </si>
  <si>
    <t>Totaal uit financering</t>
  </si>
  <si>
    <t>Uitgaven</t>
  </si>
  <si>
    <t>Investeringen</t>
  </si>
  <si>
    <t>Tegemoetkoming UWV</t>
  </si>
  <si>
    <t>Managementvergoeding</t>
  </si>
  <si>
    <t>Rente</t>
  </si>
  <si>
    <t>BTW inkopen</t>
  </si>
  <si>
    <t>BTW afdracht</t>
  </si>
  <si>
    <t>Vennootschapsbel.</t>
  </si>
  <si>
    <t>Totale uitgaven</t>
  </si>
  <si>
    <t>Saldo RC begin</t>
  </si>
  <si>
    <t>Mutatie</t>
  </si>
  <si>
    <t>Saldo RC eind</t>
  </si>
  <si>
    <t>Input liquiditeitsprognose</t>
  </si>
  <si>
    <t>Controle berekening liquiditeit</t>
  </si>
  <si>
    <t xml:space="preserve">€ </t>
  </si>
  <si>
    <t>BTW percentage omzet</t>
  </si>
  <si>
    <t>bij: afschrijvingen</t>
  </si>
  <si>
    <t>bij: financiering</t>
  </si>
  <si>
    <t>Investeringen per jaar</t>
  </si>
  <si>
    <t>af: aflossingen</t>
  </si>
  <si>
    <t>Begin saldo rekening courant</t>
  </si>
  <si>
    <t>af: investeringen</t>
  </si>
  <si>
    <t>af: privé-opnamen</t>
  </si>
  <si>
    <t>bij: inkomensbijdrage overheid (Bbz)</t>
  </si>
  <si>
    <t>Totaal mutatie</t>
  </si>
  <si>
    <t>Mutatie vlg Liquiditeitsbegroting</t>
  </si>
  <si>
    <t>Verschil (nog uit te zoeken)</t>
  </si>
  <si>
    <t>Grafisch overzicht liquiditeit</t>
  </si>
  <si>
    <t>Input:</t>
  </si>
  <si>
    <t>Grafisch overzicht V&amp;W</t>
  </si>
  <si>
    <t>EBITDA</t>
  </si>
  <si>
    <t>Netto resultaat</t>
  </si>
  <si>
    <t>Aflossingen leningen</t>
  </si>
  <si>
    <t>Eigen liquide middelen</t>
  </si>
  <si>
    <t>Autokosten</t>
  </si>
  <si>
    <t>Kostprijs van de omzet/ charters</t>
  </si>
  <si>
    <t>Inkomensbijdrage overheid</t>
  </si>
  <si>
    <t>Bankfinanciering vaste activa</t>
  </si>
  <si>
    <t>Rentepercentage bankkrediet</t>
  </si>
  <si>
    <t>Onroerend goed</t>
  </si>
  <si>
    <t>Rentepercentage overige financieringen</t>
  </si>
  <si>
    <t>Alsjeblieft, hierbij bieden wij je een toolkit aan met daarin:</t>
  </si>
  <si>
    <r>
      <t>·</t>
    </r>
    <r>
      <rPr>
        <sz val="7"/>
        <color theme="1"/>
        <rFont val="Times New Roman"/>
        <family val="1"/>
      </rPr>
      <t xml:space="preserve">       </t>
    </r>
    <r>
      <rPr>
        <sz val="11"/>
        <color theme="1"/>
        <rFont val="Verdana"/>
        <family val="2"/>
      </rPr>
      <t>Een model om je financieringsbehoefte te berekenen</t>
    </r>
  </si>
  <si>
    <r>
      <t>·</t>
    </r>
    <r>
      <rPr>
        <sz val="7"/>
        <color theme="1"/>
        <rFont val="Times New Roman"/>
        <family val="1"/>
      </rPr>
      <t xml:space="preserve">       </t>
    </r>
    <r>
      <rPr>
        <sz val="11"/>
        <color theme="1"/>
        <rFont val="Verdana"/>
        <family val="2"/>
      </rPr>
      <t>Een model om je huidige activa en bestaande financieríngen in te vullen</t>
    </r>
  </si>
  <si>
    <r>
      <t>·</t>
    </r>
    <r>
      <rPr>
        <sz val="7"/>
        <color theme="1"/>
        <rFont val="Times New Roman"/>
        <family val="1"/>
      </rPr>
      <t xml:space="preserve">       </t>
    </r>
    <r>
      <rPr>
        <sz val="11"/>
        <color theme="1"/>
        <rFont val="Verdana"/>
        <family val="2"/>
      </rPr>
      <t>Een (openings-)balans</t>
    </r>
  </si>
  <si>
    <r>
      <t>·</t>
    </r>
    <r>
      <rPr>
        <sz val="7"/>
        <color theme="1"/>
        <rFont val="Times New Roman"/>
        <family val="1"/>
      </rPr>
      <t xml:space="preserve">       </t>
    </r>
    <r>
      <rPr>
        <sz val="11"/>
        <color theme="1"/>
        <rFont val="Verdana"/>
        <family val="2"/>
      </rPr>
      <t xml:space="preserve">Een exploitatiebegroting én </t>
    </r>
  </si>
  <si>
    <r>
      <t>·</t>
    </r>
    <r>
      <rPr>
        <sz val="7"/>
        <color theme="1"/>
        <rFont val="Times New Roman"/>
        <family val="1"/>
      </rPr>
      <t xml:space="preserve">       </t>
    </r>
    <r>
      <rPr>
        <sz val="11"/>
        <color theme="1"/>
        <rFont val="Verdana"/>
        <family val="2"/>
      </rPr>
      <t xml:space="preserve">Een liquiditeitsbegroting </t>
    </r>
  </si>
  <si>
    <t>Waarom deze toolkit?</t>
  </si>
  <si>
    <t>Naast het algemene inzicht in (het risicoprofiel van) je bedrijf, is het zowel voor jezelf als voor je bank belangrijk tijdens deze crisis extra inzicht krijgen in zaken als:</t>
  </si>
  <si>
    <t>Van welke overige crisismaatregelen wordt nog meer gebruik gemaakt (NOW, uitstel belastingen e.d.) en wat is de impact hiervan op de rentabiliteit en liquiditeit?</t>
  </si>
  <si>
    <t>Wat zijn de ontwikkelingen en verwachtingen bij de verladers waar voor gereden wordt?</t>
  </si>
  <si>
    <t>Hoe snel kan in kosten terug geschaald worden bij omzetverval, welke maatregelen zijn inmiddels genomen en met welke impact?</t>
  </si>
  <si>
    <t>Financieringsbehoefte</t>
  </si>
  <si>
    <t xml:space="preserve">In dit model kan je je financieringsbehoefte invullen. In de linker kolom geef je aan wat de verwachte investeringen zijn voor je bedrijf. Het kan gaan om investeringen in bedrijfsmiddelen maar ook om uitbreiding van werkkapitaal. </t>
  </si>
  <si>
    <t xml:space="preserve">Aan de linkerkant geef je aan hoe je de investeringen wilt financieren. Dit kan zijn door eigen middelen in te zetten, maar kan ook op een andere wijze. Je kan de looptijd en het rentepercentage wijzigen. </t>
  </si>
  <si>
    <t>Tot slot worden de maandlasten (rente en aflossing) berekend. Deze worden meegenomen in de begrotingen.</t>
  </si>
  <si>
    <t>Corona financieel survivalpakket</t>
  </si>
  <si>
    <t>In tijden van crisis is het van belang om als ondernemer stevig aan het stuur te blijven zitten. Met deze modellen loodsen we je door de begrotingen heen, zodat je weet waar je als ondernemer staat en in beeld krijgt wat de financiële impact is van een mogelijke (forse) omzetdaling.</t>
  </si>
  <si>
    <t>Ook als je met de bank of andere financiers in overleg gaat over liquiditeitsverruiming is het belangrijk dat je een goede financiële doorrekening in verschillende scenario’s kan tonen. Je financier zal een aanvraag voor kredietuitbreiding pas in behandeling nemen als er een goede analyse gemaakt is van de stand van zaken en de verwachtingen. Dit vergt de nodige voorbereiding!</t>
  </si>
  <si>
    <t>In dit model vul je, aan de hand van de jaarrekening, de volgende waarden/saldo’s in:</t>
  </si>
  <si>
    <t>Bij de activa vul je in:</t>
  </si>
  <si>
    <r>
      <t>·</t>
    </r>
    <r>
      <rPr>
        <sz val="7"/>
        <color theme="1"/>
        <rFont val="Times New Roman"/>
        <family val="1"/>
      </rPr>
      <t xml:space="preserve">       </t>
    </r>
    <r>
      <rPr>
        <sz val="11"/>
        <color theme="1"/>
        <rFont val="Verdana"/>
        <family val="2"/>
      </rPr>
      <t xml:space="preserve">de huidige waarde van de activa; </t>
    </r>
  </si>
  <si>
    <r>
      <t>·</t>
    </r>
    <r>
      <rPr>
        <sz val="7"/>
        <color theme="1"/>
        <rFont val="Times New Roman"/>
        <family val="1"/>
      </rPr>
      <t xml:space="preserve">       </t>
    </r>
    <r>
      <rPr>
        <sz val="11"/>
        <color theme="1"/>
        <rFont val="Verdana"/>
        <family val="2"/>
      </rPr>
      <t>de jaarlijkse afschrijvingen.</t>
    </r>
  </si>
  <si>
    <t>Bij de financieringen vul je in:</t>
  </si>
  <si>
    <r>
      <t>·</t>
    </r>
    <r>
      <rPr>
        <sz val="7"/>
        <color theme="1"/>
        <rFont val="Times New Roman"/>
        <family val="1"/>
      </rPr>
      <t xml:space="preserve">       </t>
    </r>
    <r>
      <rPr>
        <sz val="11"/>
        <color theme="1"/>
        <rFont val="Verdana"/>
        <family val="2"/>
      </rPr>
      <t>het huidige saldo van de financieringen,</t>
    </r>
  </si>
  <si>
    <r>
      <t>·</t>
    </r>
    <r>
      <rPr>
        <sz val="7"/>
        <color theme="1"/>
        <rFont val="Times New Roman"/>
        <family val="1"/>
      </rPr>
      <t xml:space="preserve">       </t>
    </r>
    <r>
      <rPr>
        <sz val="11"/>
        <color theme="1"/>
        <rFont val="Verdana"/>
        <family val="2"/>
      </rPr>
      <t xml:space="preserve">het afgesproken rentepercentage en </t>
    </r>
  </si>
  <si>
    <r>
      <t>·</t>
    </r>
    <r>
      <rPr>
        <sz val="7"/>
        <color theme="1"/>
        <rFont val="Times New Roman"/>
        <family val="1"/>
      </rPr>
      <t xml:space="preserve">       </t>
    </r>
    <r>
      <rPr>
        <sz val="11"/>
        <color theme="1"/>
        <rFont val="Verdana"/>
        <family val="2"/>
      </rPr>
      <t>de jaarlijkse aflossingen.</t>
    </r>
  </si>
  <si>
    <t>Maak een openingsbalans naar de situatie per 1 januari van dit jaar. Dit kan je doen aan de hand van de jaarrekening over het jaar 2019. Zorg dat de balans sluitend is!</t>
  </si>
  <si>
    <t>Exploitatiebegroting</t>
  </si>
  <si>
    <t xml:space="preserve">Voordat we een liquiditeitsbegroting maken is het van belang een exploitatiebegroting te maken voor een heel jaar en voor de volgende jaren. Gebruik als bron de jaarrekening/ kolommenbalans van 2019 en reken deze door naar de inzichten van heden. Speel er ook mee en kijk wat de effecten zijn voor je bedrijf als de Coronacrisis 3, 6 of 9 maanden aanhoudt. Welke kostenmaatregelen kan je nemen? Wat is het effect van de NOW (Noodmaatregel Overbrugging Werkgelegenheid)? Wat zijn de uiteindelijke consequenties voor je bedrijfsresultaat?  </t>
  </si>
  <si>
    <t>Liquiditeitsbegroting</t>
  </si>
  <si>
    <t xml:space="preserve">Een liquiditeitsbegroting geeft alle in- en uitgaande geldstromen, ook wel cashflow genoemd, van je bedrijf weer. </t>
  </si>
  <si>
    <r>
      <t xml:space="preserve">Definitie: </t>
    </r>
    <r>
      <rPr>
        <sz val="11"/>
        <color theme="1"/>
        <rFont val="Verdana"/>
        <family val="2"/>
      </rPr>
      <t xml:space="preserve">Een liquiditeitsbegroting geef je inzicht in de verwachte uitgaven en inkomsten in een bepaalde periode. </t>
    </r>
    <r>
      <rPr>
        <i/>
        <sz val="11"/>
        <color theme="1"/>
        <rFont val="Verdana"/>
        <family val="2"/>
      </rPr>
      <t>Het doel van de liquiditeitsbegroting is om per maand of jaar inzicht te krijgen in de geldstromen van je bedrijf zodat je kunt bekijken of er voldoende financiële middelen in de onderneming aanwezig zijn om aan alle betalingsverplichtingen te kunnen voldoen</t>
    </r>
    <r>
      <rPr>
        <sz val="11"/>
        <color theme="1"/>
        <rFont val="Verdana"/>
        <family val="2"/>
      </rPr>
      <t xml:space="preserve"> incl. de rente- en aflossingen. Belangrijk is helder te hebben dat bij een goede liquiditeitsbegroting het moment van betalen of van ontvangen bepalend is. Dat is dus een ander moment dan dat je de factuur ontvangt of verstuurt.  Wij hebben het model zo ingericht dat de totalen van de exploitatiebegroting in evenwicht moeten zijn met die van de liquiditeitsbegroting (je krijgt dan OK te zien in de rechterkolom). We weten dat dit in werkelijkheid nooit zo is, maar voor de minder geoefenden onder ons wel gemakkelijker. We hebben gekozen voor eenvoud. </t>
    </r>
  </si>
  <si>
    <r>
      <t>Aandachtspunten</t>
    </r>
    <r>
      <rPr>
        <sz val="11"/>
        <color theme="1"/>
        <rFont val="Verdana"/>
        <family val="2"/>
      </rPr>
      <t>:</t>
    </r>
  </si>
  <si>
    <r>
      <t>1.</t>
    </r>
    <r>
      <rPr>
        <sz val="7"/>
        <color theme="1"/>
        <rFont val="Times New Roman"/>
        <family val="1"/>
      </rPr>
      <t xml:space="preserve">   </t>
    </r>
    <r>
      <rPr>
        <sz val="11"/>
        <color theme="1"/>
        <rFont val="Verdana"/>
        <family val="2"/>
      </rPr>
      <t>Een liquiditeitsbegroting moet je dus niet vermengen met een exploitatiebegroting. Een maatregel als de NOW heeft bij voorbeeld effect op de exploitatie, maar belastinguitstel of opschorten van aflossingen niet. Belastinguitstel of opschorten van aflossingen hebben wel een belangrijk effect op je liquiditeitenontwikkeling.</t>
    </r>
  </si>
  <si>
    <r>
      <t>2.</t>
    </r>
    <r>
      <rPr>
        <sz val="7"/>
        <color theme="1"/>
        <rFont val="Times New Roman"/>
        <family val="1"/>
      </rPr>
      <t xml:space="preserve">   </t>
    </r>
    <r>
      <rPr>
        <sz val="11"/>
        <color theme="1"/>
        <rFont val="Verdana"/>
        <family val="2"/>
      </rPr>
      <t xml:space="preserve">Op een liquiditeitsbegroting staan </t>
    </r>
    <r>
      <rPr>
        <b/>
        <sz val="11"/>
        <color theme="1"/>
        <rFont val="Verdana"/>
        <family val="2"/>
      </rPr>
      <t>uitgaven</t>
    </r>
    <r>
      <rPr>
        <sz val="11"/>
        <color theme="1"/>
        <rFont val="Verdana"/>
        <family val="2"/>
      </rPr>
      <t xml:space="preserve"> en </t>
    </r>
    <r>
      <rPr>
        <b/>
        <sz val="11"/>
        <color theme="1"/>
        <rFont val="Verdana"/>
        <family val="2"/>
      </rPr>
      <t>géén kosten.</t>
    </r>
  </si>
  <si>
    <t>De kosten van een abonnement zijn bijvoorbeeld €240 per jaar. Voor de liquiditeitsbegroting is de vraag wanneer deze rekening wordt betaald. Betaal je het in 1 keer of in maandelijkse termijnen. Als je in 1x betaalt dan zet je het bedrag in de maand waarin je het betaalt en als je in maandelijkse termijnen betaalt, dan zet je in elk kolom €20.</t>
  </si>
  <si>
    <r>
      <t>3.</t>
    </r>
    <r>
      <rPr>
        <sz val="7"/>
        <color theme="1"/>
        <rFont val="Times New Roman"/>
        <family val="1"/>
      </rPr>
      <t xml:space="preserve">   </t>
    </r>
    <r>
      <rPr>
        <sz val="11"/>
        <color theme="1"/>
        <rFont val="Verdana"/>
        <family val="2"/>
      </rPr>
      <t xml:space="preserve">Op een liquiditeitsbegroting staan </t>
    </r>
    <r>
      <rPr>
        <b/>
        <sz val="11"/>
        <color theme="1"/>
        <rFont val="Verdana"/>
        <family val="2"/>
      </rPr>
      <t>geen</t>
    </r>
    <r>
      <rPr>
        <sz val="11"/>
        <color theme="1"/>
        <rFont val="Verdana"/>
        <family val="2"/>
      </rPr>
      <t xml:space="preserve"> afschrijvingen. Bij afschrijvingen wordt </t>
    </r>
    <r>
      <rPr>
        <b/>
        <sz val="11"/>
        <color theme="1"/>
        <rFont val="Verdana"/>
        <family val="2"/>
      </rPr>
      <t>niets</t>
    </r>
    <r>
      <rPr>
        <sz val="11"/>
        <color theme="1"/>
        <rFont val="Verdana"/>
        <family val="2"/>
      </rPr>
      <t xml:space="preserve"> ontvangen en </t>
    </r>
    <r>
      <rPr>
        <b/>
        <sz val="11"/>
        <color theme="1"/>
        <rFont val="Verdana"/>
        <family val="2"/>
      </rPr>
      <t>niets</t>
    </r>
    <r>
      <rPr>
        <sz val="11"/>
        <color theme="1"/>
        <rFont val="Verdana"/>
        <family val="2"/>
      </rPr>
      <t xml:space="preserve"> uitgegeven, dus een afschrijving heeft geen effect op de geldstromen.</t>
    </r>
  </si>
  <si>
    <r>
      <t>4.</t>
    </r>
    <r>
      <rPr>
        <sz val="7"/>
        <color theme="1"/>
        <rFont val="Times New Roman"/>
        <family val="1"/>
      </rPr>
      <t xml:space="preserve">   </t>
    </r>
    <r>
      <rPr>
        <sz val="11"/>
        <color theme="1"/>
        <rFont val="Verdana"/>
        <family val="2"/>
      </rPr>
      <t xml:space="preserve">Bedragen op de liquiditeitsbegroting zijn </t>
    </r>
    <r>
      <rPr>
        <b/>
        <sz val="11"/>
        <color theme="1"/>
        <rFont val="Verdana"/>
        <family val="2"/>
      </rPr>
      <t>inclusief btw</t>
    </r>
    <r>
      <rPr>
        <sz val="11"/>
        <color theme="1"/>
        <rFont val="Verdana"/>
        <family val="2"/>
      </rPr>
      <t>. In dit model is ervoor gekozen om de bedragen excl. Btw op te nemen, de BTW wordt automatisch berekend in een aparte regel.</t>
    </r>
  </si>
  <si>
    <r>
      <t>5.</t>
    </r>
    <r>
      <rPr>
        <sz val="7"/>
        <color theme="1"/>
        <rFont val="Times New Roman"/>
        <family val="1"/>
      </rPr>
      <t xml:space="preserve">   </t>
    </r>
    <r>
      <rPr>
        <sz val="11"/>
        <color theme="1"/>
        <rFont val="Verdana"/>
        <family val="2"/>
      </rPr>
      <t xml:space="preserve">Houd rekening met </t>
    </r>
    <r>
      <rPr>
        <b/>
        <sz val="11"/>
        <color theme="1"/>
        <rFont val="Verdana"/>
        <family val="2"/>
      </rPr>
      <t>betaaltermijnen</t>
    </r>
    <r>
      <rPr>
        <sz val="11"/>
        <color theme="1"/>
        <rFont val="Verdana"/>
        <family val="2"/>
      </rPr>
      <t xml:space="preserve"> van je opdrachtgevers. Dat de rekening is verstuurd, betekent nog niet dat het geld is ontvangen.</t>
    </r>
  </si>
  <si>
    <r>
      <t>6.</t>
    </r>
    <r>
      <rPr>
        <sz val="7"/>
        <color theme="1"/>
        <rFont val="Times New Roman"/>
        <family val="1"/>
      </rPr>
      <t xml:space="preserve">   </t>
    </r>
    <r>
      <rPr>
        <b/>
        <sz val="11"/>
        <color theme="1"/>
        <rFont val="Verdana"/>
        <family val="2"/>
      </rPr>
      <t>Investeringen</t>
    </r>
    <r>
      <rPr>
        <sz val="11"/>
        <color theme="1"/>
        <rFont val="Verdana"/>
        <family val="2"/>
      </rPr>
      <t xml:space="preserve"> en </t>
    </r>
    <r>
      <rPr>
        <b/>
        <sz val="11"/>
        <color theme="1"/>
        <rFont val="Verdana"/>
        <family val="2"/>
      </rPr>
      <t>aflossingen</t>
    </r>
    <r>
      <rPr>
        <sz val="11"/>
        <color theme="1"/>
        <rFont val="Verdana"/>
        <family val="2"/>
      </rPr>
      <t xml:space="preserve"> staan wel op de liquiditeitsbegroting.</t>
    </r>
  </si>
  <si>
    <t>Als een investering wordt gefinancierd met een lening, dan staat de lening als inkomst op de begroting.</t>
  </si>
  <si>
    <t xml:space="preserve"> </t>
  </si>
  <si>
    <t>Hulp nodig. Laat het ons weten.</t>
  </si>
  <si>
    <t>vul alleen de groene vlakken in. De rest berekent het model vanzelf!</t>
  </si>
  <si>
    <t>Alfred van Muiden is partner van Claassen, Moolenbeek &amp; Partners</t>
  </si>
  <si>
    <t>en adviseert leden van CBM rond financieringsvraagstukken.</t>
  </si>
  <si>
    <t>Verdere info via Kees Zwetsloot, zwetsloot@cbm.nl of 023-5158800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</si>
</sst>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 numFmtId="165" formatCode="_ &quot;€&quot;\ * #,##0_ ;_ &quot;€&quot;\ * \-#,##0_ ;_ &quot;€&quot;\ * &quot;-&quot;??_ ;_ @_ "/>
    <numFmt numFmtId="166" formatCode="_ * #,##0_ ;_ * \-#,##0_ ;_ * &quot;-&quot;??_ ;_ @_ "/>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3"/>
      <color theme="1"/>
      <name val="Calibri"/>
      <family val="2"/>
      <scheme val="minor"/>
    </font>
    <font>
      <sz val="13"/>
      <color theme="1"/>
      <name val="Calibri"/>
      <family val="2"/>
      <scheme val="minor"/>
    </font>
    <font>
      <sz val="14"/>
      <color theme="5"/>
      <name val="Calibri"/>
      <family val="2"/>
      <scheme val="minor"/>
    </font>
    <font>
      <sz val="22"/>
      <color theme="1"/>
      <name val="Calibri"/>
      <family val="2"/>
      <scheme val="minor"/>
    </font>
    <font>
      <b/>
      <sz val="12"/>
      <color theme="9" tint="-0.499984740745262"/>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sz val="11"/>
      <color theme="1"/>
      <name val="Verdana"/>
      <family val="2"/>
    </font>
    <font>
      <sz val="11"/>
      <color theme="1"/>
      <name val="Symbol"/>
      <family val="1"/>
      <charset val="2"/>
    </font>
    <font>
      <sz val="7"/>
      <color theme="1"/>
      <name val="Times New Roman"/>
      <family val="1"/>
    </font>
    <font>
      <b/>
      <sz val="14"/>
      <color theme="1"/>
      <name val="Verdana"/>
      <family val="2"/>
    </font>
    <font>
      <b/>
      <sz val="11"/>
      <color theme="1"/>
      <name val="Verdana"/>
      <family val="2"/>
    </font>
    <font>
      <i/>
      <sz val="11"/>
      <color theme="1"/>
      <name val="Verdana"/>
      <family val="2"/>
    </font>
    <font>
      <b/>
      <sz val="20"/>
      <color theme="1"/>
      <name val="Verdana"/>
      <family val="2"/>
    </font>
    <font>
      <b/>
      <sz val="22"/>
      <color theme="1"/>
      <name val="Calibri"/>
      <family val="2"/>
      <scheme val="minor"/>
    </font>
    <font>
      <sz val="12"/>
      <color theme="1"/>
      <name val="Arial"/>
      <family val="2"/>
    </font>
    <font>
      <b/>
      <sz val="12"/>
      <color theme="1"/>
      <name val="Verdana"/>
      <family val="2"/>
    </font>
  </fonts>
  <fills count="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66FF66"/>
        <bgColor indexed="64"/>
      </patternFill>
    </fill>
  </fills>
  <borders count="21">
    <border>
      <left/>
      <right/>
      <top/>
      <bottom/>
      <diagonal/>
    </border>
    <border>
      <left/>
      <right/>
      <top/>
      <bottom style="thin">
        <color indexed="64"/>
      </bottom>
      <diagonal/>
    </border>
    <border>
      <left/>
      <right/>
      <top/>
      <bottom style="thin">
        <color theme="9"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0" fillId="0" borderId="0" xfId="0" applyBorder="1"/>
    <xf numFmtId="44" fontId="0" fillId="0" borderId="0" xfId="0" applyNumberFormat="1" applyBorder="1"/>
    <xf numFmtId="164" fontId="0" fillId="0" borderId="0" xfId="0" applyNumberFormat="1" applyBorder="1"/>
    <xf numFmtId="44" fontId="0" fillId="0" borderId="0" xfId="1" applyNumberFormat="1" applyFont="1" applyBorder="1"/>
    <xf numFmtId="165" fontId="0" fillId="0" borderId="0" xfId="0" applyNumberFormat="1" applyBorder="1"/>
    <xf numFmtId="165" fontId="3" fillId="0" borderId="0" xfId="0" applyNumberFormat="1" applyFont="1" applyBorder="1"/>
    <xf numFmtId="0" fontId="0" fillId="0" borderId="0" xfId="0" quotePrefix="1"/>
    <xf numFmtId="0" fontId="3" fillId="0" borderId="0" xfId="0" applyFont="1"/>
    <xf numFmtId="0" fontId="9" fillId="0" borderId="0" xfId="0" applyFont="1"/>
    <xf numFmtId="0" fontId="10" fillId="0" borderId="0" xfId="0" applyFont="1"/>
    <xf numFmtId="22" fontId="0" fillId="0" borderId="0" xfId="0" applyNumberFormat="1"/>
    <xf numFmtId="0" fontId="0" fillId="0" borderId="0" xfId="0" applyAlignment="1">
      <alignment horizontal="right"/>
    </xf>
    <xf numFmtId="0" fontId="0" fillId="2" borderId="0" xfId="0" applyFill="1" applyBorder="1"/>
    <xf numFmtId="165" fontId="0" fillId="2" borderId="0" xfId="0" applyNumberFormat="1" applyFill="1" applyBorder="1"/>
    <xf numFmtId="0" fontId="12" fillId="0" borderId="0" xfId="0" applyFont="1"/>
    <xf numFmtId="41" fontId="0" fillId="0" borderId="0" xfId="0" applyNumberFormat="1"/>
    <xf numFmtId="166" fontId="11" fillId="0" borderId="0" xfId="0" applyNumberFormat="1" applyFont="1"/>
    <xf numFmtId="165" fontId="0" fillId="0" borderId="0" xfId="0" applyNumberFormat="1"/>
    <xf numFmtId="41" fontId="0" fillId="0" borderId="1" xfId="0" applyNumberFormat="1" applyBorder="1"/>
    <xf numFmtId="0" fontId="0" fillId="0" borderId="0" xfId="0" applyAlignment="1">
      <alignment horizontal="center"/>
    </xf>
    <xf numFmtId="0" fontId="2" fillId="3" borderId="0" xfId="0" applyFont="1" applyFill="1" applyBorder="1" applyAlignment="1"/>
    <xf numFmtId="0" fontId="2" fillId="3" borderId="0" xfId="0" applyFont="1" applyFill="1" applyBorder="1"/>
    <xf numFmtId="165" fontId="2" fillId="3" borderId="0" xfId="1" applyNumberFormat="1" applyFont="1" applyFill="1" applyBorder="1"/>
    <xf numFmtId="165" fontId="4" fillId="3" borderId="0" xfId="1" applyNumberFormat="1" applyFont="1" applyFill="1" applyBorder="1"/>
    <xf numFmtId="0" fontId="6" fillId="4" borderId="0" xfId="0" applyFont="1" applyFill="1" applyBorder="1"/>
    <xf numFmtId="0" fontId="0" fillId="4" borderId="0" xfId="0" applyFill="1" applyBorder="1"/>
    <xf numFmtId="44" fontId="0" fillId="4" borderId="0" xfId="0" applyNumberFormat="1" applyFill="1" applyBorder="1"/>
    <xf numFmtId="0" fontId="0" fillId="4" borderId="0" xfId="0" applyFont="1" applyFill="1" applyBorder="1"/>
    <xf numFmtId="165" fontId="0" fillId="4" borderId="0" xfId="1" applyNumberFormat="1" applyFont="1" applyFill="1" applyBorder="1"/>
    <xf numFmtId="0" fontId="5" fillId="4" borderId="0" xfId="0" applyFont="1" applyFill="1" applyBorder="1"/>
    <xf numFmtId="165" fontId="0" fillId="4" borderId="0" xfId="0" applyNumberFormat="1" applyFill="1" applyBorder="1"/>
    <xf numFmtId="0" fontId="3" fillId="4" borderId="0" xfId="0" applyFont="1" applyFill="1" applyBorder="1"/>
    <xf numFmtId="165" fontId="0" fillId="4" borderId="1" xfId="1" applyNumberFormat="1" applyFont="1" applyFill="1" applyBorder="1"/>
    <xf numFmtId="164" fontId="0" fillId="4" borderId="0" xfId="0" applyNumberFormat="1" applyFill="1" applyBorder="1"/>
    <xf numFmtId="165" fontId="3" fillId="4" borderId="0" xfId="1" applyNumberFormat="1" applyFont="1" applyFill="1" applyBorder="1"/>
    <xf numFmtId="164" fontId="5" fillId="4" borderId="0" xfId="2" applyNumberFormat="1" applyFont="1" applyFill="1" applyBorder="1"/>
    <xf numFmtId="0" fontId="7" fillId="4" borderId="0" xfId="0" applyFont="1" applyFill="1" applyBorder="1"/>
    <xf numFmtId="44" fontId="0" fillId="4" borderId="0" xfId="1" applyNumberFormat="1" applyFont="1" applyFill="1" applyBorder="1"/>
    <xf numFmtId="164" fontId="0" fillId="4" borderId="0" xfId="0" applyNumberFormat="1" applyFont="1" applyFill="1" applyBorder="1"/>
    <xf numFmtId="9" fontId="0" fillId="4" borderId="0" xfId="0" applyNumberFormat="1" applyFill="1" applyBorder="1"/>
    <xf numFmtId="164" fontId="5" fillId="4" borderId="0" xfId="0" applyNumberFormat="1" applyFont="1" applyFill="1" applyBorder="1"/>
    <xf numFmtId="9" fontId="5" fillId="4" borderId="0" xfId="0" applyNumberFormat="1" applyFont="1" applyFill="1" applyBorder="1"/>
    <xf numFmtId="165" fontId="5" fillId="4" borderId="0" xfId="1" applyNumberFormat="1" applyFont="1" applyFill="1" applyBorder="1"/>
    <xf numFmtId="165" fontId="0" fillId="4" borderId="1" xfId="0" applyNumberFormat="1" applyFill="1" applyBorder="1"/>
    <xf numFmtId="0" fontId="0" fillId="4" borderId="0" xfId="0" applyFill="1"/>
    <xf numFmtId="165" fontId="5" fillId="4" borderId="0" xfId="0" applyNumberFormat="1" applyFont="1" applyFill="1" applyBorder="1"/>
    <xf numFmtId="0" fontId="0" fillId="4" borderId="0" xfId="0" applyFill="1" applyBorder="1" applyAlignment="1">
      <alignment horizontal="right"/>
    </xf>
    <xf numFmtId="44" fontId="0" fillId="4" borderId="0" xfId="1" applyNumberFormat="1" applyFont="1" applyFill="1" applyBorder="1" applyAlignment="1">
      <alignment horizontal="right"/>
    </xf>
    <xf numFmtId="42" fontId="0" fillId="4" borderId="0" xfId="0" applyNumberFormat="1" applyFill="1" applyBorder="1"/>
    <xf numFmtId="42" fontId="3" fillId="4" borderId="0" xfId="0" applyNumberFormat="1" applyFont="1" applyFill="1" applyBorder="1"/>
    <xf numFmtId="0" fontId="2" fillId="5" borderId="0" xfId="0" applyFont="1" applyFill="1" applyBorder="1" applyAlignment="1"/>
    <xf numFmtId="0" fontId="3" fillId="2" borderId="0" xfId="0" applyFont="1" applyFill="1" applyBorder="1"/>
    <xf numFmtId="165" fontId="3" fillId="2" borderId="0" xfId="1" applyNumberFormat="1" applyFont="1" applyFill="1" applyBorder="1"/>
    <xf numFmtId="165" fontId="2" fillId="5" borderId="0" xfId="1" applyNumberFormat="1" applyFont="1" applyFill="1" applyBorder="1"/>
    <xf numFmtId="9" fontId="2" fillId="5" borderId="0" xfId="2" applyFont="1"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0" fontId="0" fillId="0" borderId="10" xfId="0" applyBorder="1"/>
    <xf numFmtId="165" fontId="0" fillId="4" borderId="2" xfId="1" applyNumberFormat="1" applyFont="1" applyFill="1" applyBorder="1"/>
    <xf numFmtId="9" fontId="0" fillId="4" borderId="0" xfId="2" applyFont="1" applyFill="1" applyBorder="1"/>
    <xf numFmtId="0" fontId="2" fillId="4" borderId="0" xfId="0" applyFont="1" applyFill="1" applyBorder="1" applyAlignment="1"/>
    <xf numFmtId="165" fontId="3" fillId="4" borderId="0" xfId="0" applyNumberFormat="1" applyFont="1" applyFill="1" applyBorder="1"/>
    <xf numFmtId="0" fontId="8" fillId="0" borderId="3" xfId="0" applyFont="1" applyBorder="1" applyAlignment="1">
      <alignment horizontal="left"/>
    </xf>
    <xf numFmtId="0" fontId="0" fillId="0" borderId="7" xfId="0" applyBorder="1"/>
    <xf numFmtId="0" fontId="3" fillId="2" borderId="9" xfId="0" applyFont="1" applyFill="1" applyBorder="1"/>
    <xf numFmtId="165" fontId="3" fillId="2" borderId="9" xfId="1" applyNumberFormat="1" applyFont="1" applyFill="1" applyBorder="1"/>
    <xf numFmtId="14" fontId="8" fillId="0" borderId="3" xfId="0" applyNumberFormat="1" applyFont="1" applyBorder="1" applyAlignment="1">
      <alignment horizontal="left"/>
    </xf>
    <xf numFmtId="41" fontId="0" fillId="4" borderId="0" xfId="1" applyNumberFormat="1" applyFont="1" applyFill="1" applyBorder="1"/>
    <xf numFmtId="0" fontId="14" fillId="0" borderId="0" xfId="0" applyFont="1"/>
    <xf numFmtId="41" fontId="13" fillId="0" borderId="11" xfId="0" applyNumberFormat="1" applyFont="1" applyFill="1" applyBorder="1"/>
    <xf numFmtId="22" fontId="0" fillId="0" borderId="9" xfId="0" applyNumberFormat="1" applyBorder="1" applyAlignment="1"/>
    <xf numFmtId="0" fontId="2" fillId="5" borderId="0" xfId="0" applyFont="1" applyFill="1" applyBorder="1" applyAlignment="1">
      <alignment horizontal="left"/>
    </xf>
    <xf numFmtId="0" fontId="3" fillId="4" borderId="0" xfId="0" applyFont="1" applyFill="1" applyBorder="1" applyAlignment="1">
      <alignment horizontal="center"/>
    </xf>
    <xf numFmtId="0" fontId="2" fillId="5" borderId="0" xfId="0" applyFont="1" applyFill="1" applyBorder="1" applyAlignment="1">
      <alignment horizontal="center"/>
    </xf>
    <xf numFmtId="165" fontId="0" fillId="6" borderId="12" xfId="1" applyNumberFormat="1" applyFont="1" applyFill="1" applyBorder="1"/>
    <xf numFmtId="165" fontId="0" fillId="6" borderId="0" xfId="1" applyNumberFormat="1" applyFont="1" applyFill="1" applyBorder="1"/>
    <xf numFmtId="42" fontId="0" fillId="6" borderId="0" xfId="0" applyNumberFormat="1" applyFill="1" applyBorder="1"/>
    <xf numFmtId="9" fontId="0" fillId="6" borderId="12" xfId="1" applyNumberFormat="1" applyFont="1" applyFill="1" applyBorder="1"/>
    <xf numFmtId="0" fontId="0" fillId="0" borderId="13" xfId="0" applyBorder="1"/>
    <xf numFmtId="0" fontId="0" fillId="0" borderId="14" xfId="0" quotePrefix="1" applyBorder="1"/>
    <xf numFmtId="0" fontId="0" fillId="0" borderId="14" xfId="0" applyBorder="1"/>
    <xf numFmtId="0" fontId="0" fillId="0" borderId="15" xfId="0" applyBorder="1"/>
    <xf numFmtId="0" fontId="0" fillId="0" borderId="16" xfId="0" applyBorder="1"/>
    <xf numFmtId="0" fontId="0" fillId="0" borderId="17" xfId="0" applyBorder="1"/>
    <xf numFmtId="0" fontId="3" fillId="0" borderId="0" xfId="0" applyFont="1" applyBorder="1"/>
    <xf numFmtId="0" fontId="0" fillId="0" borderId="18" xfId="0" applyBorder="1"/>
    <xf numFmtId="0" fontId="0" fillId="0" borderId="19" xfId="0" applyBorder="1"/>
    <xf numFmtId="0" fontId="0" fillId="0" borderId="20" xfId="0" applyBorder="1"/>
    <xf numFmtId="0" fontId="15"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15" fillId="0" borderId="0" xfId="0" applyFont="1"/>
    <xf numFmtId="0" fontId="19" fillId="0" borderId="0" xfId="0" applyFont="1" applyAlignment="1">
      <alignment horizontal="justify" vertical="center"/>
    </xf>
    <xf numFmtId="0" fontId="21" fillId="0" borderId="0" xfId="0" applyFont="1"/>
    <xf numFmtId="0" fontId="22" fillId="0" borderId="0" xfId="0" applyFont="1"/>
    <xf numFmtId="0" fontId="23" fillId="0" borderId="0" xfId="0" applyFont="1"/>
    <xf numFmtId="0" fontId="24" fillId="6" borderId="0" xfId="0" applyFont="1" applyFill="1" applyAlignment="1">
      <alignment horizontal="justify" vertical="center"/>
    </xf>
    <xf numFmtId="0" fontId="23" fillId="0" borderId="0" xfId="0" applyFont="1" applyAlignment="1">
      <alignment vertical="center"/>
    </xf>
    <xf numFmtId="0" fontId="5" fillId="4" borderId="0" xfId="0" applyFont="1" applyFill="1" applyBorder="1" applyAlignment="1">
      <alignment horizontal="center"/>
    </xf>
    <xf numFmtId="0" fontId="2" fillId="3" borderId="0" xfId="0" applyFont="1" applyFill="1" applyBorder="1" applyAlignment="1">
      <alignment horizontal="left" vertical="top"/>
    </xf>
    <xf numFmtId="0" fontId="2" fillId="3" borderId="0" xfId="0" applyFont="1" applyFill="1" applyBorder="1" applyAlignment="1">
      <alignment horizontal="left"/>
    </xf>
    <xf numFmtId="22" fontId="0" fillId="0" borderId="9" xfId="0" applyNumberFormat="1" applyBorder="1" applyAlignment="1">
      <alignment horizontal="center"/>
    </xf>
    <xf numFmtId="0" fontId="2" fillId="5" borderId="0" xfId="0" applyFont="1" applyFill="1" applyBorder="1" applyAlignment="1">
      <alignment horizontal="left"/>
    </xf>
    <xf numFmtId="22" fontId="0" fillId="0" borderId="0" xfId="0" applyNumberFormat="1" applyBorder="1" applyAlignment="1">
      <alignment horizontal="center"/>
    </xf>
    <xf numFmtId="0" fontId="2" fillId="5" borderId="0" xfId="0" applyFont="1" applyFill="1" applyBorder="1" applyAlignment="1">
      <alignment horizontal="left" vertical="top"/>
    </xf>
    <xf numFmtId="0" fontId="3" fillId="4" borderId="0" xfId="1" applyNumberFormat="1" applyFont="1" applyFill="1" applyBorder="1" applyAlignment="1">
      <alignment horizontal="center"/>
    </xf>
    <xf numFmtId="0" fontId="3" fillId="4" borderId="0" xfId="0" applyFont="1" applyFill="1" applyBorder="1" applyAlignment="1">
      <alignment horizontal="center"/>
    </xf>
    <xf numFmtId="0" fontId="2" fillId="5" borderId="0" xfId="0" applyFont="1" applyFill="1" applyBorder="1" applyAlignment="1">
      <alignment horizontal="center"/>
    </xf>
    <xf numFmtId="22" fontId="0" fillId="0" borderId="0" xfId="0" applyNumberFormat="1" applyAlignment="1">
      <alignment horizontal="center"/>
    </xf>
  </cellXfs>
  <cellStyles count="3">
    <cellStyle name="Komma" xfId="1" builtinId="3"/>
    <cellStyle name="Procent" xfId="2" builtinId="5"/>
    <cellStyle name="Standaard" xfId="0" builtinId="0"/>
  </cellStyles>
  <dxfs count="0"/>
  <tableStyles count="0" defaultTableStyle="TableStyleMedium2" defaultPivotStyle="PivotStyleLight16"/>
  <colors>
    <mruColors>
      <color rgb="FF66FF66"/>
      <color rgb="FFDAFAE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12224428037148E-2"/>
          <c:y val="5.0251081628495071E-2"/>
          <c:w val="0.80072228931723477"/>
          <c:h val="0.9330289193302892"/>
        </c:manualLayout>
      </c:layout>
      <c:lineChart>
        <c:grouping val="standard"/>
        <c:varyColors val="0"/>
        <c:ser>
          <c:idx val="0"/>
          <c:order val="0"/>
          <c:tx>
            <c:strRef>
              <c:f>'Grafisch rek. crt.'!$B$30</c:f>
              <c:strCache>
                <c:ptCount val="1"/>
                <c:pt idx="0">
                  <c:v>Saldo RC begin</c:v>
                </c:pt>
              </c:strCache>
            </c:strRef>
          </c:tx>
          <c:spPr>
            <a:ln w="28575" cap="rnd">
              <a:solidFill>
                <a:schemeClr val="accent6"/>
              </a:solidFill>
              <a:round/>
            </a:ln>
            <a:effectLst/>
          </c:spPr>
          <c:marker>
            <c:symbol val="none"/>
          </c:marker>
          <c:cat>
            <c:strRef>
              <c:f>'Grafisch rek. crt.'!$C$29:$N$29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'Grafisch rek. crt.'!$C$30:$N$30</c:f>
              <c:numCache>
                <c:formatCode>_ * #,##0_ ;_ * \-#,##0_ ;_ * "-"??_ ;_ @_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E5A9-4474-9CC6-8363E4F27B40}"/>
            </c:ext>
          </c:extLst>
        </c:ser>
        <c:ser>
          <c:idx val="1"/>
          <c:order val="1"/>
          <c:tx>
            <c:strRef>
              <c:f>'Grafisch rek. crt.'!$B$31</c:f>
              <c:strCache>
                <c:ptCount val="1"/>
                <c:pt idx="0">
                  <c:v>Mutatie</c:v>
                </c:pt>
              </c:strCache>
            </c:strRef>
          </c:tx>
          <c:spPr>
            <a:ln w="28575" cap="rnd">
              <a:solidFill>
                <a:schemeClr val="accent5"/>
              </a:solidFill>
              <a:round/>
            </a:ln>
            <a:effectLst/>
          </c:spPr>
          <c:marker>
            <c:symbol val="none"/>
          </c:marker>
          <c:cat>
            <c:strRef>
              <c:f>'Grafisch rek. crt.'!$C$29:$N$29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'Grafisch rek. crt.'!$C$31:$N$31</c:f>
              <c:numCache>
                <c:formatCode>_ * #,##0_ ;_ * \-#,##0_ ;_ * "-"??_ ;_ @_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E5A9-4474-9CC6-8363E4F27B40}"/>
            </c:ext>
          </c:extLst>
        </c:ser>
        <c:ser>
          <c:idx val="2"/>
          <c:order val="2"/>
          <c:tx>
            <c:strRef>
              <c:f>'Grafisch rek. crt.'!$B$32</c:f>
              <c:strCache>
                <c:ptCount val="1"/>
                <c:pt idx="0">
                  <c:v>Saldo RC eind</c:v>
                </c:pt>
              </c:strCache>
            </c:strRef>
          </c:tx>
          <c:spPr>
            <a:ln w="28575" cap="rnd">
              <a:solidFill>
                <a:schemeClr val="accent4"/>
              </a:solidFill>
              <a:round/>
            </a:ln>
            <a:effectLst/>
          </c:spPr>
          <c:marker>
            <c:symbol val="none"/>
          </c:marker>
          <c:cat>
            <c:strRef>
              <c:f>'Grafisch rek. crt.'!$C$29:$N$29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'Grafisch rek. crt.'!$C$32:$N$32</c:f>
              <c:numCache>
                <c:formatCode>_ * #,##0_ ;_ * \-#,##0_ ;_ * "-"??_ ;_ @_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E5A9-4474-9CC6-8363E4F27B40}"/>
            </c:ext>
          </c:extLst>
        </c:ser>
        <c:dLbls>
          <c:showLegendKey val="0"/>
          <c:showVal val="0"/>
          <c:showCatName val="0"/>
          <c:showSerName val="0"/>
          <c:showPercent val="0"/>
          <c:showBubbleSize val="0"/>
        </c:dLbls>
        <c:smooth val="0"/>
        <c:axId val="739461920"/>
        <c:axId val="739462464"/>
      </c:lineChart>
      <c:catAx>
        <c:axId val="73946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9462464"/>
        <c:crosses val="autoZero"/>
        <c:auto val="1"/>
        <c:lblAlgn val="ctr"/>
        <c:lblOffset val="100"/>
        <c:noMultiLvlLbl val="0"/>
      </c:catAx>
      <c:valAx>
        <c:axId val="739462464"/>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9461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0"/>
          <c:order val="0"/>
          <c:tx>
            <c:strRef>
              <c:f>'Grafisch V$W'!$C$25</c:f>
              <c:strCache>
                <c:ptCount val="1"/>
                <c:pt idx="0">
                  <c:v>Netto-omzet</c:v>
                </c:pt>
              </c:strCache>
            </c:strRef>
          </c:tx>
          <c:spPr>
            <a:solidFill>
              <a:schemeClr val="accent1">
                <a:shade val="58000"/>
              </a:schemeClr>
            </a:solidFill>
            <a:ln>
              <a:noFill/>
            </a:ln>
            <a:effectLst/>
          </c:spPr>
          <c:invertIfNegative val="0"/>
          <c:cat>
            <c:numRef>
              <c:f>'Grafisch V$W'!$D$24:$I$24</c:f>
              <c:numCache>
                <c:formatCode>General</c:formatCode>
                <c:ptCount val="6"/>
                <c:pt idx="0">
                  <c:v>2020</c:v>
                </c:pt>
                <c:pt idx="2">
                  <c:v>2021</c:v>
                </c:pt>
                <c:pt idx="4">
                  <c:v>2022</c:v>
                </c:pt>
              </c:numCache>
            </c:numRef>
          </c:cat>
          <c:val>
            <c:numRef>
              <c:f>'Grafisch V$W'!$D$25:$I$25</c:f>
              <c:numCache>
                <c:formatCode>_(* #,##0_);_(* \(#,##0\);_(* "-"_);_(@_)</c:formatCode>
                <c:ptCount val="6"/>
                <c:pt idx="0">
                  <c:v>0</c:v>
                </c:pt>
                <c:pt idx="2">
                  <c:v>0</c:v>
                </c:pt>
                <c:pt idx="4">
                  <c:v>0</c:v>
                </c:pt>
              </c:numCache>
            </c:numRef>
          </c:val>
          <c:extLst xmlns:c16r2="http://schemas.microsoft.com/office/drawing/2015/06/chart">
            <c:ext xmlns:c16="http://schemas.microsoft.com/office/drawing/2014/chart" uri="{C3380CC4-5D6E-409C-BE32-E72D297353CC}">
              <c16:uniqueId val="{00000000-7581-4EB6-98FB-32CE5F551CDA}"/>
            </c:ext>
          </c:extLst>
        </c:ser>
        <c:ser>
          <c:idx val="1"/>
          <c:order val="1"/>
          <c:tx>
            <c:strRef>
              <c:f>'Grafisch V$W'!$C$26</c:f>
              <c:strCache>
                <c:ptCount val="1"/>
                <c:pt idx="0">
                  <c:v>Bruto winst</c:v>
                </c:pt>
              </c:strCache>
            </c:strRef>
          </c:tx>
          <c:spPr>
            <a:solidFill>
              <a:schemeClr val="accent1">
                <a:shade val="86000"/>
              </a:schemeClr>
            </a:solidFill>
            <a:ln>
              <a:noFill/>
            </a:ln>
            <a:effectLst/>
          </c:spPr>
          <c:invertIfNegative val="0"/>
          <c:cat>
            <c:numRef>
              <c:f>'Grafisch V$W'!$D$24:$I$24</c:f>
              <c:numCache>
                <c:formatCode>General</c:formatCode>
                <c:ptCount val="6"/>
                <c:pt idx="0">
                  <c:v>2020</c:v>
                </c:pt>
                <c:pt idx="2">
                  <c:v>2021</c:v>
                </c:pt>
                <c:pt idx="4">
                  <c:v>2022</c:v>
                </c:pt>
              </c:numCache>
            </c:numRef>
          </c:cat>
          <c:val>
            <c:numRef>
              <c:f>'Grafisch V$W'!$D$26:$I$26</c:f>
              <c:numCache>
                <c:formatCode>_(* #,##0_);_(* \(#,##0\);_(* "-"_);_(@_)</c:formatCode>
                <c:ptCount val="6"/>
                <c:pt idx="0">
                  <c:v>0</c:v>
                </c:pt>
                <c:pt idx="2">
                  <c:v>0</c:v>
                </c:pt>
                <c:pt idx="4">
                  <c:v>0</c:v>
                </c:pt>
              </c:numCache>
            </c:numRef>
          </c:val>
          <c:extLst xmlns:c16r2="http://schemas.microsoft.com/office/drawing/2015/06/chart">
            <c:ext xmlns:c16="http://schemas.microsoft.com/office/drawing/2014/chart" uri="{C3380CC4-5D6E-409C-BE32-E72D297353CC}">
              <c16:uniqueId val="{00000001-7581-4EB6-98FB-32CE5F551CDA}"/>
            </c:ext>
          </c:extLst>
        </c:ser>
        <c:ser>
          <c:idx val="2"/>
          <c:order val="2"/>
          <c:tx>
            <c:strRef>
              <c:f>'Grafisch V$W'!$C$27</c:f>
              <c:strCache>
                <c:ptCount val="1"/>
                <c:pt idx="0">
                  <c:v>EBITDA</c:v>
                </c:pt>
              </c:strCache>
            </c:strRef>
          </c:tx>
          <c:spPr>
            <a:solidFill>
              <a:schemeClr val="accent1">
                <a:tint val="86000"/>
              </a:schemeClr>
            </a:solidFill>
            <a:ln>
              <a:noFill/>
            </a:ln>
            <a:effectLst/>
          </c:spPr>
          <c:invertIfNegative val="0"/>
          <c:cat>
            <c:numRef>
              <c:f>'Grafisch V$W'!$D$24:$I$24</c:f>
              <c:numCache>
                <c:formatCode>General</c:formatCode>
                <c:ptCount val="6"/>
                <c:pt idx="0">
                  <c:v>2020</c:v>
                </c:pt>
                <c:pt idx="2">
                  <c:v>2021</c:v>
                </c:pt>
                <c:pt idx="4">
                  <c:v>2022</c:v>
                </c:pt>
              </c:numCache>
            </c:numRef>
          </c:cat>
          <c:val>
            <c:numRef>
              <c:f>'Grafisch V$W'!$D$27:$I$27</c:f>
              <c:numCache>
                <c:formatCode>_(* #,##0_);_(* \(#,##0\);_(* "-"_);_(@_)</c:formatCode>
                <c:ptCount val="6"/>
                <c:pt idx="0">
                  <c:v>0</c:v>
                </c:pt>
                <c:pt idx="2">
                  <c:v>0</c:v>
                </c:pt>
                <c:pt idx="4">
                  <c:v>0</c:v>
                </c:pt>
              </c:numCache>
            </c:numRef>
          </c:val>
          <c:extLst xmlns:c16r2="http://schemas.microsoft.com/office/drawing/2015/06/chart">
            <c:ext xmlns:c16="http://schemas.microsoft.com/office/drawing/2014/chart" uri="{C3380CC4-5D6E-409C-BE32-E72D297353CC}">
              <c16:uniqueId val="{00000002-7581-4EB6-98FB-32CE5F551CDA}"/>
            </c:ext>
          </c:extLst>
        </c:ser>
        <c:ser>
          <c:idx val="3"/>
          <c:order val="3"/>
          <c:tx>
            <c:strRef>
              <c:f>'Grafisch V$W'!$C$28</c:f>
              <c:strCache>
                <c:ptCount val="1"/>
                <c:pt idx="0">
                  <c:v>Netto resultaat</c:v>
                </c:pt>
              </c:strCache>
            </c:strRef>
          </c:tx>
          <c:spPr>
            <a:solidFill>
              <a:schemeClr val="accent1">
                <a:tint val="58000"/>
              </a:schemeClr>
            </a:solidFill>
            <a:ln>
              <a:noFill/>
            </a:ln>
            <a:effectLst/>
          </c:spPr>
          <c:invertIfNegative val="0"/>
          <c:cat>
            <c:numRef>
              <c:f>'Grafisch V$W'!$D$24:$I$24</c:f>
              <c:numCache>
                <c:formatCode>General</c:formatCode>
                <c:ptCount val="6"/>
                <c:pt idx="0">
                  <c:v>2020</c:v>
                </c:pt>
                <c:pt idx="2">
                  <c:v>2021</c:v>
                </c:pt>
                <c:pt idx="4">
                  <c:v>2022</c:v>
                </c:pt>
              </c:numCache>
            </c:numRef>
          </c:cat>
          <c:val>
            <c:numRef>
              <c:f>'Grafisch V$W'!$D$28:$I$28</c:f>
              <c:numCache>
                <c:formatCode>_(* #,##0_);_(* \(#,##0\);_(* "-"_);_(@_)</c:formatCode>
                <c:ptCount val="6"/>
                <c:pt idx="0">
                  <c:v>0</c:v>
                </c:pt>
                <c:pt idx="2">
                  <c:v>0</c:v>
                </c:pt>
                <c:pt idx="4">
                  <c:v>0</c:v>
                </c:pt>
              </c:numCache>
            </c:numRef>
          </c:val>
          <c:extLst xmlns:c16r2="http://schemas.microsoft.com/office/drawing/2015/06/chart">
            <c:ext xmlns:c16="http://schemas.microsoft.com/office/drawing/2014/chart" uri="{C3380CC4-5D6E-409C-BE32-E72D297353CC}">
              <c16:uniqueId val="{00000003-7581-4EB6-98FB-32CE5F551CDA}"/>
            </c:ext>
          </c:extLst>
        </c:ser>
        <c:dLbls>
          <c:showLegendKey val="0"/>
          <c:showVal val="0"/>
          <c:showCatName val="0"/>
          <c:showSerName val="0"/>
          <c:showPercent val="0"/>
          <c:showBubbleSize val="0"/>
        </c:dLbls>
        <c:gapWidth val="219"/>
        <c:overlap val="-27"/>
        <c:axId val="739463008"/>
        <c:axId val="739124720"/>
      </c:barChart>
      <c:catAx>
        <c:axId val="73946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9124720"/>
        <c:crosses val="autoZero"/>
        <c:auto val="1"/>
        <c:lblAlgn val="ctr"/>
        <c:lblOffset val="100"/>
        <c:noMultiLvlLbl val="0"/>
      </c:catAx>
      <c:valAx>
        <c:axId val="7391247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9463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5280660</xdr:colOff>
      <xdr:row>0</xdr:row>
      <xdr:rowOff>38100</xdr:rowOff>
    </xdr:from>
    <xdr:to>
      <xdr:col>0</xdr:col>
      <xdr:colOff>6912864</xdr:colOff>
      <xdr:row>0</xdr:row>
      <xdr:rowOff>389086</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0660" y="38100"/>
          <a:ext cx="1632204" cy="350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xdr:colOff>
      <xdr:row>2</xdr:row>
      <xdr:rowOff>19050</xdr:rowOff>
    </xdr:from>
    <xdr:to>
      <xdr:col>13</xdr:col>
      <xdr:colOff>657225</xdr:colOff>
      <xdr:row>24</xdr:row>
      <xdr:rowOff>0</xdr:rowOff>
    </xdr:to>
    <xdr:graphicFrame macro="">
      <xdr:nvGraphicFramePr>
        <xdr:cNvPr id="3" name="Grafiek 2">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9525</xdr:rowOff>
    </xdr:from>
    <xdr:to>
      <xdr:col>9</xdr:col>
      <xdr:colOff>552450</xdr:colOff>
      <xdr:row>19</xdr:row>
      <xdr:rowOff>5715</xdr:rowOff>
    </xdr:to>
    <xdr:graphicFrame macro="">
      <xdr:nvGraphicFramePr>
        <xdr:cNvPr id="4" name="Grafiek 3">
          <a:extLst>
            <a:ext uri="{FF2B5EF4-FFF2-40B4-BE49-F238E27FC236}">
              <a16:creationId xmlns:a16="http://schemas.microsoft.com/office/drawing/2014/main" xmlns=""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abSelected="1" workbookViewId="0">
      <selection activeCell="E6" sqref="E6"/>
    </sheetView>
  </sheetViews>
  <sheetFormatPr defaultRowHeight="14.4" x14ac:dyDescent="0.3"/>
  <cols>
    <col min="1" max="1" width="101.21875" customWidth="1"/>
  </cols>
  <sheetData>
    <row r="1" spans="1:1" ht="43.2" customHeight="1" x14ac:dyDescent="0.55000000000000004">
      <c r="A1" s="99" t="s">
        <v>176</v>
      </c>
    </row>
    <row r="3" spans="1:1" x14ac:dyDescent="0.3">
      <c r="A3" s="93" t="s">
        <v>161</v>
      </c>
    </row>
    <row r="4" spans="1:1" x14ac:dyDescent="0.3">
      <c r="A4" s="94" t="s">
        <v>162</v>
      </c>
    </row>
    <row r="5" spans="1:1" x14ac:dyDescent="0.3">
      <c r="A5" s="94" t="s">
        <v>163</v>
      </c>
    </row>
    <row r="6" spans="1:1" x14ac:dyDescent="0.3">
      <c r="A6" s="94" t="s">
        <v>164</v>
      </c>
    </row>
    <row r="7" spans="1:1" x14ac:dyDescent="0.3">
      <c r="A7" s="94" t="s">
        <v>165</v>
      </c>
    </row>
    <row r="8" spans="1:1" x14ac:dyDescent="0.3">
      <c r="A8" s="94" t="s">
        <v>166</v>
      </c>
    </row>
    <row r="10" spans="1:1" ht="17.399999999999999" x14ac:dyDescent="0.3">
      <c r="A10" s="95" t="s">
        <v>167</v>
      </c>
    </row>
    <row r="11" spans="1:1" ht="55.2" x14ac:dyDescent="0.3">
      <c r="A11" s="93" t="s">
        <v>177</v>
      </c>
    </row>
    <row r="12" spans="1:1" x14ac:dyDescent="0.3">
      <c r="A12" s="93"/>
    </row>
    <row r="13" spans="1:1" ht="69" x14ac:dyDescent="0.3">
      <c r="A13" s="93" t="s">
        <v>178</v>
      </c>
    </row>
    <row r="14" spans="1:1" x14ac:dyDescent="0.3">
      <c r="A14" s="93"/>
    </row>
    <row r="15" spans="1:1" ht="27.6" x14ac:dyDescent="0.3">
      <c r="A15" s="93" t="s">
        <v>168</v>
      </c>
    </row>
    <row r="16" spans="1:1" ht="27.6" x14ac:dyDescent="0.3">
      <c r="A16" s="93" t="s">
        <v>169</v>
      </c>
    </row>
    <row r="17" spans="1:1" x14ac:dyDescent="0.3">
      <c r="A17" s="93" t="s">
        <v>170</v>
      </c>
    </row>
    <row r="18" spans="1:1" ht="27.6" x14ac:dyDescent="0.3">
      <c r="A18" s="93" t="s">
        <v>171</v>
      </c>
    </row>
    <row r="20" spans="1:1" ht="17.399999999999999" x14ac:dyDescent="0.3">
      <c r="A20" s="95" t="s">
        <v>172</v>
      </c>
    </row>
    <row r="21" spans="1:1" ht="41.4" x14ac:dyDescent="0.3">
      <c r="A21" s="93" t="s">
        <v>173</v>
      </c>
    </row>
    <row r="22" spans="1:1" x14ac:dyDescent="0.3">
      <c r="A22" s="93"/>
    </row>
    <row r="23" spans="1:1" ht="41.4" x14ac:dyDescent="0.3">
      <c r="A23" s="93" t="s">
        <v>174</v>
      </c>
    </row>
    <row r="24" spans="1:1" x14ac:dyDescent="0.3">
      <c r="A24" s="93"/>
    </row>
    <row r="25" spans="1:1" x14ac:dyDescent="0.3">
      <c r="A25" s="96" t="s">
        <v>175</v>
      </c>
    </row>
    <row r="27" spans="1:1" ht="17.399999999999999" x14ac:dyDescent="0.3">
      <c r="A27" s="95" t="s">
        <v>34</v>
      </c>
    </row>
    <row r="28" spans="1:1" x14ac:dyDescent="0.3">
      <c r="A28" s="93" t="s">
        <v>179</v>
      </c>
    </row>
    <row r="29" spans="1:1" x14ac:dyDescent="0.3">
      <c r="A29" s="93" t="s">
        <v>180</v>
      </c>
    </row>
    <row r="30" spans="1:1" x14ac:dyDescent="0.3">
      <c r="A30" s="94" t="s">
        <v>181</v>
      </c>
    </row>
    <row r="31" spans="1:1" x14ac:dyDescent="0.3">
      <c r="A31" s="94" t="s">
        <v>182</v>
      </c>
    </row>
    <row r="32" spans="1:1" x14ac:dyDescent="0.3">
      <c r="A32" s="93"/>
    </row>
    <row r="33" spans="1:1" x14ac:dyDescent="0.3">
      <c r="A33" s="93" t="s">
        <v>183</v>
      </c>
    </row>
    <row r="34" spans="1:1" x14ac:dyDescent="0.3">
      <c r="A34" s="94" t="s">
        <v>184</v>
      </c>
    </row>
    <row r="35" spans="1:1" x14ac:dyDescent="0.3">
      <c r="A35" s="94" t="s">
        <v>185</v>
      </c>
    </row>
    <row r="36" spans="1:1" x14ac:dyDescent="0.3">
      <c r="A36" s="94" t="s">
        <v>186</v>
      </c>
    </row>
    <row r="38" spans="1:1" ht="16.2" x14ac:dyDescent="0.3">
      <c r="A38" s="101" t="s">
        <v>204</v>
      </c>
    </row>
    <row r="42" spans="1:1" ht="17.399999999999999" x14ac:dyDescent="0.3">
      <c r="A42" s="95" t="s">
        <v>52</v>
      </c>
    </row>
    <row r="43" spans="1:1" ht="27.6" x14ac:dyDescent="0.3">
      <c r="A43" s="93" t="s">
        <v>187</v>
      </c>
    </row>
    <row r="45" spans="1:1" ht="17.399999999999999" x14ac:dyDescent="0.3">
      <c r="A45" s="95" t="s">
        <v>188</v>
      </c>
    </row>
    <row r="46" spans="1:1" ht="96.6" x14ac:dyDescent="0.3">
      <c r="A46" s="93" t="s">
        <v>189</v>
      </c>
    </row>
    <row r="48" spans="1:1" ht="17.399999999999999" x14ac:dyDescent="0.3">
      <c r="A48" s="95" t="s">
        <v>190</v>
      </c>
    </row>
    <row r="49" spans="1:1" ht="27.6" x14ac:dyDescent="0.3">
      <c r="A49" s="93" t="s">
        <v>191</v>
      </c>
    </row>
    <row r="50" spans="1:1" x14ac:dyDescent="0.3">
      <c r="A50" s="97"/>
    </row>
    <row r="51" spans="1:1" ht="138" x14ac:dyDescent="0.3">
      <c r="A51" s="97" t="s">
        <v>192</v>
      </c>
    </row>
    <row r="52" spans="1:1" x14ac:dyDescent="0.3">
      <c r="A52" s="97"/>
    </row>
    <row r="53" spans="1:1" x14ac:dyDescent="0.3">
      <c r="A53" s="97" t="s">
        <v>193</v>
      </c>
    </row>
    <row r="54" spans="1:1" x14ac:dyDescent="0.3">
      <c r="A54" s="93"/>
    </row>
    <row r="55" spans="1:1" ht="55.2" x14ac:dyDescent="0.3">
      <c r="A55" s="93" t="s">
        <v>194</v>
      </c>
    </row>
    <row r="56" spans="1:1" x14ac:dyDescent="0.3">
      <c r="A56" s="93"/>
    </row>
    <row r="57" spans="1:1" x14ac:dyDescent="0.3">
      <c r="A57" s="93" t="s">
        <v>195</v>
      </c>
    </row>
    <row r="58" spans="1:1" ht="55.2" x14ac:dyDescent="0.3">
      <c r="A58" s="93" t="s">
        <v>196</v>
      </c>
    </row>
    <row r="59" spans="1:1" x14ac:dyDescent="0.3">
      <c r="A59" s="93"/>
    </row>
    <row r="60" spans="1:1" ht="27.6" x14ac:dyDescent="0.3">
      <c r="A60" s="93" t="s">
        <v>197</v>
      </c>
    </row>
    <row r="61" spans="1:1" x14ac:dyDescent="0.3">
      <c r="A61" s="93"/>
    </row>
    <row r="62" spans="1:1" ht="27.6" x14ac:dyDescent="0.3">
      <c r="A62" s="93" t="s">
        <v>198</v>
      </c>
    </row>
    <row r="63" spans="1:1" x14ac:dyDescent="0.3">
      <c r="A63" s="93"/>
    </row>
    <row r="64" spans="1:1" ht="27.6" x14ac:dyDescent="0.3">
      <c r="A64" s="93" t="s">
        <v>199</v>
      </c>
    </row>
    <row r="65" spans="1:1" x14ac:dyDescent="0.3">
      <c r="A65" s="93"/>
    </row>
    <row r="66" spans="1:1" x14ac:dyDescent="0.3">
      <c r="A66" s="93" t="s">
        <v>200</v>
      </c>
    </row>
    <row r="67" spans="1:1" ht="27.6" x14ac:dyDescent="0.3">
      <c r="A67" s="93" t="s">
        <v>201</v>
      </c>
    </row>
    <row r="68" spans="1:1" x14ac:dyDescent="0.3">
      <c r="A68" s="93" t="s">
        <v>202</v>
      </c>
    </row>
    <row r="69" spans="1:1" ht="24.6" x14ac:dyDescent="0.4">
      <c r="A69" s="98" t="s">
        <v>203</v>
      </c>
    </row>
    <row r="70" spans="1:1" ht="15" x14ac:dyDescent="0.3">
      <c r="A70" s="102" t="s">
        <v>205</v>
      </c>
    </row>
    <row r="71" spans="1:1" ht="15.6" x14ac:dyDescent="0.3">
      <c r="A71" s="100" t="s">
        <v>206</v>
      </c>
    </row>
    <row r="72" spans="1:1" ht="15.6" x14ac:dyDescent="0.3">
      <c r="A72" s="100" t="s">
        <v>207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
  <sheetViews>
    <sheetView showGridLines="0" zoomScale="85" zoomScaleNormal="85" workbookViewId="0">
      <selection activeCell="J19" sqref="J19"/>
    </sheetView>
  </sheetViews>
  <sheetFormatPr defaultRowHeight="14.4" x14ac:dyDescent="0.3"/>
  <cols>
    <col min="1" max="1" width="6.77734375" customWidth="1"/>
    <col min="2" max="2" width="3.21875" customWidth="1"/>
    <col min="3" max="3" width="37.77734375" customWidth="1"/>
    <col min="4" max="4" width="15.5546875" customWidth="1"/>
    <col min="5" max="5" width="8.77734375" customWidth="1"/>
    <col min="6" max="6" width="6.77734375" customWidth="1"/>
    <col min="7" max="7" width="36.5546875" customWidth="1"/>
    <col min="8" max="8" width="9.77734375" customWidth="1"/>
    <col min="10" max="10" width="14.77734375" bestFit="1" customWidth="1"/>
    <col min="11" max="11" width="18.5546875" customWidth="1"/>
    <col min="12" max="12" width="3.21875" customWidth="1"/>
    <col min="13" max="13" width="3.77734375" customWidth="1"/>
  </cols>
  <sheetData>
    <row r="2" spans="2:13" ht="29.4" thickBot="1" x14ac:dyDescent="0.6">
      <c r="B2" s="9" t="s">
        <v>0</v>
      </c>
      <c r="C2" s="10"/>
      <c r="J2" s="12" t="s">
        <v>1</v>
      </c>
      <c r="K2" s="106">
        <f ca="1">NOW()</f>
        <v>43942.381033101854</v>
      </c>
      <c r="L2" s="106"/>
    </row>
    <row r="3" spans="2:13" x14ac:dyDescent="0.3">
      <c r="B3" s="56"/>
      <c r="C3" s="57"/>
      <c r="D3" s="57"/>
      <c r="E3" s="57"/>
      <c r="F3" s="57"/>
      <c r="G3" s="57"/>
      <c r="H3" s="57"/>
      <c r="I3" s="57"/>
      <c r="J3" s="57"/>
      <c r="K3" s="57"/>
      <c r="L3" s="58"/>
      <c r="M3" s="1"/>
    </row>
    <row r="4" spans="2:13" ht="15" thickBot="1" x14ac:dyDescent="0.35">
      <c r="B4" s="59"/>
      <c r="C4" s="21" t="s">
        <v>2</v>
      </c>
      <c r="D4" s="21"/>
      <c r="E4" s="21"/>
      <c r="F4" s="1"/>
      <c r="G4" s="104" t="s">
        <v>3</v>
      </c>
      <c r="H4" s="104"/>
      <c r="I4" s="104"/>
      <c r="J4" s="104"/>
      <c r="K4" s="21"/>
      <c r="L4" s="68"/>
    </row>
    <row r="5" spans="2:13" ht="18" thickBot="1" x14ac:dyDescent="0.4">
      <c r="B5" s="59"/>
      <c r="C5" s="25"/>
      <c r="D5" s="26"/>
      <c r="E5" s="27"/>
      <c r="F5" s="1"/>
      <c r="G5" s="26" t="s">
        <v>153</v>
      </c>
      <c r="H5" s="26"/>
      <c r="I5" s="26"/>
      <c r="J5" s="79">
        <v>0</v>
      </c>
      <c r="K5" s="26"/>
      <c r="L5" s="68"/>
      <c r="M5" s="1"/>
    </row>
    <row r="6" spans="2:13" ht="15" thickBot="1" x14ac:dyDescent="0.35">
      <c r="B6" s="59"/>
      <c r="C6" s="28" t="s">
        <v>4</v>
      </c>
      <c r="D6" s="79">
        <v>0</v>
      </c>
      <c r="E6" s="27"/>
      <c r="F6" s="1"/>
      <c r="G6" s="26" t="s">
        <v>5</v>
      </c>
      <c r="H6" s="26"/>
      <c r="I6" s="26"/>
      <c r="J6" s="79">
        <v>0</v>
      </c>
      <c r="K6" s="34"/>
      <c r="L6" s="68"/>
    </row>
    <row r="7" spans="2:13" x14ac:dyDescent="0.3">
      <c r="B7" s="59"/>
      <c r="C7" s="30"/>
      <c r="D7" s="29"/>
      <c r="E7" s="31"/>
      <c r="F7" s="1"/>
      <c r="G7" s="32" t="s">
        <v>6</v>
      </c>
      <c r="H7" s="32"/>
      <c r="I7" s="32"/>
      <c r="J7" s="35">
        <f>SUM(J5:J6)</f>
        <v>0</v>
      </c>
      <c r="K7" s="36" t="e">
        <f>J7/J19</f>
        <v>#DIV/0!</v>
      </c>
      <c r="L7" s="68"/>
    </row>
    <row r="8" spans="2:13" x14ac:dyDescent="0.3">
      <c r="B8" s="59"/>
      <c r="C8" s="26"/>
      <c r="D8" s="29"/>
      <c r="E8" s="29"/>
      <c r="F8" s="1"/>
      <c r="G8" s="1"/>
      <c r="H8" s="1"/>
      <c r="I8" s="1"/>
      <c r="J8" s="1"/>
      <c r="K8" s="3"/>
      <c r="L8" s="68"/>
    </row>
    <row r="9" spans="2:13" x14ac:dyDescent="0.3">
      <c r="B9" s="59"/>
      <c r="C9" s="30"/>
      <c r="D9" s="31"/>
      <c r="E9" s="29"/>
      <c r="F9" s="1"/>
      <c r="G9" s="105" t="s">
        <v>7</v>
      </c>
      <c r="H9" s="105"/>
      <c r="I9" s="105"/>
      <c r="J9" s="105"/>
      <c r="K9" s="21"/>
      <c r="L9" s="68"/>
    </row>
    <row r="10" spans="2:13" ht="18" thickBot="1" x14ac:dyDescent="0.4">
      <c r="B10" s="59"/>
      <c r="C10" s="32"/>
      <c r="D10" s="31"/>
      <c r="E10" s="31"/>
      <c r="F10" s="1"/>
      <c r="G10" s="37"/>
      <c r="H10" s="103" t="s">
        <v>8</v>
      </c>
      <c r="I10" s="103"/>
      <c r="J10" s="38"/>
      <c r="K10" s="36"/>
      <c r="L10" s="68"/>
    </row>
    <row r="11" spans="2:13" ht="15" thickBot="1" x14ac:dyDescent="0.35">
      <c r="B11" s="59"/>
      <c r="C11" s="26" t="s">
        <v>9</v>
      </c>
      <c r="D11" s="79">
        <v>0</v>
      </c>
      <c r="E11" s="31"/>
      <c r="F11" s="1"/>
      <c r="G11" s="26" t="s">
        <v>157</v>
      </c>
      <c r="H11" s="26">
        <v>10</v>
      </c>
      <c r="I11" s="26" t="s">
        <v>10</v>
      </c>
      <c r="J11" s="79">
        <v>0</v>
      </c>
      <c r="K11" s="36" t="e">
        <f>J11/J19</f>
        <v>#DIV/0!</v>
      </c>
      <c r="L11" s="68"/>
    </row>
    <row r="12" spans="2:13" ht="15" thickBot="1" x14ac:dyDescent="0.35">
      <c r="B12" s="59"/>
      <c r="C12" s="30" t="s">
        <v>11</v>
      </c>
      <c r="D12" s="29"/>
      <c r="E12" s="29"/>
      <c r="F12" s="1"/>
      <c r="G12" s="26" t="s">
        <v>61</v>
      </c>
      <c r="H12" s="26">
        <v>5</v>
      </c>
      <c r="I12" s="26" t="s">
        <v>10</v>
      </c>
      <c r="J12" s="79">
        <v>0</v>
      </c>
      <c r="K12" s="36" t="e">
        <f>J12/J19</f>
        <v>#DIV/0!</v>
      </c>
      <c r="L12" s="68"/>
    </row>
    <row r="13" spans="2:13" ht="15" thickBot="1" x14ac:dyDescent="0.35">
      <c r="B13" s="59"/>
      <c r="C13" s="26" t="s">
        <v>12</v>
      </c>
      <c r="D13" s="79">
        <v>0</v>
      </c>
      <c r="E13" s="29"/>
      <c r="F13" s="1"/>
      <c r="G13" s="26" t="s">
        <v>13</v>
      </c>
      <c r="H13" s="26">
        <v>7</v>
      </c>
      <c r="I13" s="26" t="s">
        <v>10</v>
      </c>
      <c r="J13" s="79">
        <v>0</v>
      </c>
      <c r="K13" s="36" t="e">
        <f>J13/J19</f>
        <v>#DIV/0!</v>
      </c>
      <c r="L13" s="68"/>
    </row>
    <row r="14" spans="2:13" ht="15" thickBot="1" x14ac:dyDescent="0.35">
      <c r="B14" s="59"/>
      <c r="C14" s="30" t="s">
        <v>11</v>
      </c>
      <c r="D14" s="29"/>
      <c r="E14" s="29"/>
      <c r="F14" s="1"/>
      <c r="G14" s="26"/>
      <c r="H14" s="26"/>
      <c r="I14" s="26"/>
      <c r="J14" s="29"/>
      <c r="K14" s="36"/>
      <c r="L14" s="68"/>
    </row>
    <row r="15" spans="2:13" ht="18" thickBot="1" x14ac:dyDescent="0.4">
      <c r="B15" s="59"/>
      <c r="C15" s="26" t="s">
        <v>47</v>
      </c>
      <c r="D15" s="79">
        <v>0</v>
      </c>
      <c r="E15" s="29"/>
      <c r="F15" s="1"/>
      <c r="G15" s="37" t="s">
        <v>14</v>
      </c>
      <c r="H15" s="26"/>
      <c r="I15" s="26"/>
      <c r="J15" s="29"/>
      <c r="K15" s="36"/>
      <c r="L15" s="68"/>
    </row>
    <row r="16" spans="2:13" ht="15" thickBot="1" x14ac:dyDescent="0.35">
      <c r="B16" s="59"/>
      <c r="C16" s="30" t="s">
        <v>11</v>
      </c>
      <c r="D16" s="29"/>
      <c r="E16" s="29"/>
      <c r="F16" s="1"/>
      <c r="G16" s="26" t="s">
        <v>15</v>
      </c>
      <c r="H16" s="26"/>
      <c r="I16" s="26"/>
      <c r="J16" s="79">
        <v>0</v>
      </c>
      <c r="K16" s="36" t="e">
        <f>J16/J19</f>
        <v>#DIV/0!</v>
      </c>
      <c r="L16" s="68"/>
    </row>
    <row r="17" spans="2:12" x14ac:dyDescent="0.3">
      <c r="B17" s="59"/>
      <c r="C17" s="26" t="s">
        <v>16</v>
      </c>
      <c r="D17" s="29">
        <v>0</v>
      </c>
      <c r="E17" s="29"/>
      <c r="F17" s="1"/>
      <c r="G17" s="32" t="s">
        <v>17</v>
      </c>
      <c r="H17" s="32"/>
      <c r="I17" s="32"/>
      <c r="J17" s="35">
        <f>SUM(J11:J16)</f>
        <v>0</v>
      </c>
      <c r="K17" s="36" t="e">
        <f>J17/J19</f>
        <v>#DIV/0!</v>
      </c>
      <c r="L17" s="68"/>
    </row>
    <row r="18" spans="2:12" x14ac:dyDescent="0.3">
      <c r="B18" s="59"/>
      <c r="C18" s="30" t="s">
        <v>11</v>
      </c>
      <c r="D18" s="29"/>
      <c r="E18" s="29"/>
      <c r="F18" s="1"/>
      <c r="G18" s="32"/>
      <c r="H18" s="32"/>
      <c r="I18" s="32"/>
      <c r="J18" s="35"/>
      <c r="K18" s="36"/>
      <c r="L18" s="68"/>
    </row>
    <row r="19" spans="2:12" x14ac:dyDescent="0.3">
      <c r="B19" s="59"/>
      <c r="C19" s="26"/>
      <c r="D19" s="29"/>
      <c r="E19" s="29"/>
      <c r="F19" s="1"/>
      <c r="G19" s="32" t="s">
        <v>18</v>
      </c>
      <c r="H19" s="32"/>
      <c r="I19" s="32"/>
      <c r="J19" s="35">
        <f>J7+J17</f>
        <v>0</v>
      </c>
      <c r="K19" s="36">
        <v>1</v>
      </c>
      <c r="L19" s="68"/>
    </row>
    <row r="20" spans="2:12" x14ac:dyDescent="0.3">
      <c r="B20" s="59"/>
      <c r="C20" s="26" t="s">
        <v>19</v>
      </c>
      <c r="D20" s="29">
        <v>0</v>
      </c>
      <c r="E20" s="29"/>
      <c r="F20" s="1"/>
      <c r="G20" s="1"/>
      <c r="H20" s="1"/>
      <c r="I20" s="1"/>
      <c r="J20" s="1"/>
      <c r="K20" s="1"/>
      <c r="L20" s="68"/>
    </row>
    <row r="21" spans="2:12" ht="15" thickBot="1" x14ac:dyDescent="0.35">
      <c r="B21" s="59"/>
      <c r="C21" s="30"/>
      <c r="D21" s="29"/>
      <c r="E21" s="29"/>
      <c r="F21" s="1"/>
      <c r="G21" s="105" t="s">
        <v>20</v>
      </c>
      <c r="H21" s="105"/>
      <c r="I21" s="105"/>
      <c r="J21" s="105"/>
      <c r="K21" s="21"/>
      <c r="L21" s="68"/>
    </row>
    <row r="22" spans="2:12" ht="15" thickBot="1" x14ac:dyDescent="0.35">
      <c r="B22" s="59"/>
      <c r="C22" s="28" t="s">
        <v>21</v>
      </c>
      <c r="D22" s="79">
        <v>0</v>
      </c>
      <c r="E22" s="29"/>
      <c r="F22" s="1"/>
      <c r="G22" s="26" t="s">
        <v>22</v>
      </c>
      <c r="H22" s="39">
        <v>3.5000000000000003E-2</v>
      </c>
      <c r="I22" s="40"/>
      <c r="J22" s="29">
        <f>(J11*H22)/12</f>
        <v>0</v>
      </c>
      <c r="K22" s="36"/>
      <c r="L22" s="68"/>
    </row>
    <row r="23" spans="2:12" ht="15" thickBot="1" x14ac:dyDescent="0.35">
      <c r="B23" s="59"/>
      <c r="C23" s="28" t="s">
        <v>23</v>
      </c>
      <c r="D23" s="79">
        <v>0</v>
      </c>
      <c r="E23" s="29"/>
      <c r="F23" s="1"/>
      <c r="G23" s="26" t="s">
        <v>24</v>
      </c>
      <c r="H23" s="39">
        <v>0.03</v>
      </c>
      <c r="I23" s="40"/>
      <c r="J23" s="29">
        <f>(J12*H23)/12</f>
        <v>0</v>
      </c>
      <c r="K23" s="36"/>
      <c r="L23" s="68"/>
    </row>
    <row r="24" spans="2:12" ht="15" thickBot="1" x14ac:dyDescent="0.35">
      <c r="B24" s="59"/>
      <c r="C24" s="28" t="s">
        <v>25</v>
      </c>
      <c r="D24" s="79">
        <v>0</v>
      </c>
      <c r="E24" s="29"/>
      <c r="F24" s="1"/>
      <c r="G24" s="26" t="s">
        <v>26</v>
      </c>
      <c r="H24" s="39">
        <v>0.04</v>
      </c>
      <c r="I24" s="40"/>
      <c r="J24" s="29">
        <f t="shared" ref="J24" si="0">(J13*H24)/12</f>
        <v>0</v>
      </c>
      <c r="K24" s="36"/>
      <c r="L24" s="68"/>
    </row>
    <row r="25" spans="2:12" x14ac:dyDescent="0.3">
      <c r="B25" s="59"/>
      <c r="C25" s="28"/>
      <c r="D25" s="29"/>
      <c r="E25" s="29"/>
      <c r="F25" s="1"/>
      <c r="G25" s="26" t="s">
        <v>158</v>
      </c>
      <c r="H25" s="39">
        <v>0.04</v>
      </c>
      <c r="I25" s="40"/>
      <c r="J25" s="29">
        <f>(J16*H25)/12</f>
        <v>0</v>
      </c>
      <c r="K25" s="36"/>
      <c r="L25" s="68"/>
    </row>
    <row r="26" spans="2:12" x14ac:dyDescent="0.3">
      <c r="B26" s="59"/>
      <c r="C26" s="32"/>
      <c r="D26" s="29"/>
      <c r="E26" s="29"/>
      <c r="F26" s="1"/>
      <c r="G26" s="26"/>
      <c r="H26" s="39"/>
      <c r="I26" s="40"/>
      <c r="J26" s="29"/>
      <c r="K26" s="36"/>
      <c r="L26" s="68"/>
    </row>
    <row r="27" spans="2:12" x14ac:dyDescent="0.3">
      <c r="B27" s="59"/>
      <c r="C27" s="32"/>
      <c r="D27" s="29"/>
      <c r="E27" s="29"/>
      <c r="F27" s="1"/>
      <c r="G27" s="30" t="s">
        <v>27</v>
      </c>
      <c r="H27" s="41"/>
      <c r="I27" s="42"/>
      <c r="J27" s="43">
        <f>SUM(J22:J25)</f>
        <v>0</v>
      </c>
      <c r="K27" s="36"/>
      <c r="L27" s="68"/>
    </row>
    <row r="28" spans="2:12" x14ac:dyDescent="0.3">
      <c r="B28" s="59"/>
      <c r="C28" s="28" t="s">
        <v>28</v>
      </c>
      <c r="D28" s="80">
        <v>0</v>
      </c>
      <c r="E28" s="29"/>
      <c r="F28" s="1"/>
      <c r="G28" s="30" t="s">
        <v>29</v>
      </c>
      <c r="H28" s="30"/>
      <c r="I28" s="30"/>
      <c r="J28" s="43">
        <f>(J11/H11/12)+(J12/H12/12)+(J13/H13/12)</f>
        <v>0</v>
      </c>
      <c r="K28" s="36"/>
      <c r="L28" s="68"/>
    </row>
    <row r="29" spans="2:12" x14ac:dyDescent="0.3">
      <c r="B29" s="59"/>
      <c r="C29" s="28"/>
      <c r="D29" s="29"/>
      <c r="E29" s="29"/>
      <c r="F29" s="1"/>
      <c r="G29" s="26"/>
      <c r="H29" s="26"/>
      <c r="I29" s="26"/>
      <c r="J29" s="31"/>
      <c r="K29" s="36"/>
      <c r="L29" s="68"/>
    </row>
    <row r="30" spans="2:12" x14ac:dyDescent="0.3">
      <c r="B30" s="59"/>
      <c r="C30" s="32"/>
      <c r="D30" s="29"/>
      <c r="E30" s="29"/>
      <c r="F30" s="1"/>
      <c r="G30" s="32" t="s">
        <v>30</v>
      </c>
      <c r="H30" s="32"/>
      <c r="I30" s="32"/>
      <c r="J30" s="35">
        <f>SUM(J27+J28)</f>
        <v>0</v>
      </c>
      <c r="K30" s="36"/>
      <c r="L30" s="68"/>
    </row>
    <row r="31" spans="2:12" x14ac:dyDescent="0.3">
      <c r="B31" s="59"/>
      <c r="C31" s="22" t="s">
        <v>31</v>
      </c>
      <c r="D31" s="23">
        <f>SUM(D6:D28)</f>
        <v>0</v>
      </c>
      <c r="E31" s="24"/>
      <c r="F31" s="1"/>
      <c r="G31" s="32" t="s">
        <v>32</v>
      </c>
      <c r="H31" s="32"/>
      <c r="I31" s="32"/>
      <c r="J31" s="35">
        <f>SUM(J30*12)</f>
        <v>0</v>
      </c>
      <c r="K31" s="36"/>
      <c r="L31" s="68"/>
    </row>
    <row r="32" spans="2:12" ht="15" thickBot="1" x14ac:dyDescent="0.35">
      <c r="B32" s="60"/>
      <c r="C32" s="61"/>
      <c r="D32" s="61"/>
      <c r="E32" s="61"/>
      <c r="F32" s="61"/>
      <c r="G32" s="61"/>
      <c r="H32" s="61"/>
      <c r="I32" s="61"/>
      <c r="J32" s="61"/>
      <c r="K32" s="61"/>
      <c r="L32" s="62"/>
    </row>
    <row r="33" spans="3:12" x14ac:dyDescent="0.3">
      <c r="C33" s="7" t="s">
        <v>33</v>
      </c>
      <c r="F33" s="1"/>
      <c r="H33" s="1"/>
      <c r="I33" s="1"/>
      <c r="J33" s="1"/>
      <c r="K33" s="1"/>
      <c r="L33" s="1"/>
    </row>
  </sheetData>
  <mergeCells count="5">
    <mergeCell ref="H10:I10"/>
    <mergeCell ref="G4:J4"/>
    <mergeCell ref="G9:J9"/>
    <mergeCell ref="G21:J21"/>
    <mergeCell ref="K2:L2"/>
  </mergeCells>
  <pageMargins left="0.25" right="0.25" top="1.2572916666666667" bottom="0.75" header="0.3" footer="0.3"/>
  <pageSetup paperSize="9" scale="85"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topLeftCell="A4" zoomScaleNormal="100" workbookViewId="0">
      <selection activeCell="E12" sqref="E12"/>
    </sheetView>
  </sheetViews>
  <sheetFormatPr defaultRowHeight="14.4" x14ac:dyDescent="0.3"/>
  <cols>
    <col min="1" max="1" width="6.77734375" customWidth="1"/>
    <col min="2" max="2" width="3.21875" customWidth="1"/>
    <col min="3" max="3" width="25.5546875" customWidth="1"/>
    <col min="4" max="4" width="12.77734375" bestFit="1" customWidth="1"/>
    <col min="5" max="5" width="14.77734375" bestFit="1" customWidth="1"/>
    <col min="6" max="6" width="6.77734375" customWidth="1"/>
    <col min="7" max="7" width="36.44140625" bestFit="1" customWidth="1"/>
    <col min="8" max="8" width="16.44140625" bestFit="1" customWidth="1"/>
    <col min="9" max="9" width="14.77734375" bestFit="1" customWidth="1"/>
    <col min="10" max="10" width="3.21875" customWidth="1"/>
    <col min="11" max="11" width="10.21875" bestFit="1" customWidth="1"/>
    <col min="12" max="12" width="14.44140625" bestFit="1" customWidth="1"/>
    <col min="13" max="13" width="3.21875" customWidth="1"/>
    <col min="14" max="14" width="3.77734375" customWidth="1"/>
  </cols>
  <sheetData>
    <row r="2" spans="2:13" ht="29.4" thickBot="1" x14ac:dyDescent="0.6">
      <c r="B2" s="9" t="s">
        <v>34</v>
      </c>
      <c r="C2" s="9"/>
      <c r="D2" s="9"/>
      <c r="E2" s="9"/>
      <c r="H2" s="12" t="s">
        <v>1</v>
      </c>
      <c r="I2" s="106">
        <f ca="1">NOW()</f>
        <v>43942.381033101854</v>
      </c>
      <c r="J2" s="106"/>
      <c r="M2" s="1"/>
    </row>
    <row r="3" spans="2:13" x14ac:dyDescent="0.3">
      <c r="B3" s="56"/>
      <c r="C3" s="57"/>
      <c r="D3" s="57"/>
      <c r="E3" s="57"/>
      <c r="F3" s="57"/>
      <c r="G3" s="57"/>
      <c r="H3" s="57"/>
      <c r="I3" s="57"/>
      <c r="J3" s="58"/>
    </row>
    <row r="4" spans="2:13" x14ac:dyDescent="0.3">
      <c r="B4" s="59"/>
      <c r="C4" s="51" t="s">
        <v>35</v>
      </c>
      <c r="D4" s="51"/>
      <c r="E4" s="51"/>
      <c r="F4" s="1"/>
      <c r="G4" s="107" t="s">
        <v>36</v>
      </c>
      <c r="H4" s="107"/>
      <c r="I4" s="107"/>
      <c r="J4" s="68"/>
    </row>
    <row r="5" spans="2:13" ht="17.399999999999999" x14ac:dyDescent="0.35">
      <c r="B5" s="59"/>
      <c r="C5" s="25"/>
      <c r="D5" s="26"/>
      <c r="E5" s="26"/>
      <c r="F5" s="1"/>
      <c r="G5" s="37"/>
      <c r="H5" s="47" t="s">
        <v>37</v>
      </c>
      <c r="I5" s="48" t="s">
        <v>38</v>
      </c>
      <c r="J5" s="68"/>
    </row>
    <row r="6" spans="2:13" x14ac:dyDescent="0.3">
      <c r="B6" s="59"/>
      <c r="C6" s="32" t="s">
        <v>39</v>
      </c>
      <c r="D6" s="29" t="s">
        <v>40</v>
      </c>
      <c r="E6" s="29" t="s">
        <v>41</v>
      </c>
      <c r="F6" s="1"/>
      <c r="G6" s="26" t="s">
        <v>42</v>
      </c>
      <c r="H6" s="81">
        <v>0</v>
      </c>
      <c r="I6" s="29">
        <f>+Openingsbalans!I13</f>
        <v>0</v>
      </c>
      <c r="J6" s="68"/>
    </row>
    <row r="7" spans="2:13" ht="15" thickBot="1" x14ac:dyDescent="0.35">
      <c r="B7" s="59"/>
      <c r="C7" s="28"/>
      <c r="D7" s="29"/>
      <c r="E7" s="29"/>
      <c r="F7" s="1"/>
      <c r="G7" s="26" t="s">
        <v>61</v>
      </c>
      <c r="H7" s="81">
        <v>0</v>
      </c>
      <c r="I7" s="29">
        <f>+Openingsbalans!I14</f>
        <v>0</v>
      </c>
      <c r="J7" s="68"/>
    </row>
    <row r="8" spans="2:13" ht="15" thickBot="1" x14ac:dyDescent="0.35">
      <c r="B8" s="59"/>
      <c r="C8" s="28" t="s">
        <v>43</v>
      </c>
      <c r="D8" s="79">
        <v>0</v>
      </c>
      <c r="E8" s="79">
        <v>0</v>
      </c>
      <c r="F8" s="1"/>
      <c r="G8" s="26" t="s">
        <v>44</v>
      </c>
      <c r="H8" s="81">
        <v>0</v>
      </c>
      <c r="I8" s="29">
        <f>+Openingsbalans!I15</f>
        <v>0</v>
      </c>
      <c r="J8" s="68"/>
    </row>
    <row r="9" spans="2:13" x14ac:dyDescent="0.3">
      <c r="B9" s="59"/>
      <c r="C9" s="28"/>
      <c r="D9" s="29">
        <f>SUM(D7:D8)</f>
        <v>0</v>
      </c>
      <c r="E9" s="29">
        <f>SUM(E7:E8)</f>
        <v>0</v>
      </c>
      <c r="F9" s="1"/>
      <c r="G9" s="26"/>
      <c r="H9" s="49"/>
      <c r="I9" s="29"/>
      <c r="J9" s="68"/>
    </row>
    <row r="10" spans="2:13" x14ac:dyDescent="0.3">
      <c r="B10" s="59"/>
      <c r="C10" s="26"/>
      <c r="D10" s="29"/>
      <c r="E10" s="29"/>
      <c r="F10" s="1"/>
      <c r="G10" s="26"/>
      <c r="H10" s="49"/>
      <c r="I10" s="29"/>
      <c r="J10" s="68"/>
    </row>
    <row r="11" spans="2:13" ht="15" thickBot="1" x14ac:dyDescent="0.35">
      <c r="B11" s="59"/>
      <c r="C11" s="32" t="s">
        <v>45</v>
      </c>
      <c r="D11" s="31"/>
      <c r="E11" s="29"/>
      <c r="F11" s="1"/>
      <c r="G11" s="32" t="s">
        <v>17</v>
      </c>
      <c r="H11" s="50">
        <f>SUM(H6:H10)</f>
        <v>0</v>
      </c>
      <c r="I11" s="35">
        <f>SUM(I6:I10)</f>
        <v>0</v>
      </c>
      <c r="J11" s="68"/>
    </row>
    <row r="12" spans="2:13" ht="15" thickBot="1" x14ac:dyDescent="0.35">
      <c r="B12" s="59"/>
      <c r="C12" s="26" t="s">
        <v>159</v>
      </c>
      <c r="D12" s="79">
        <v>0</v>
      </c>
      <c r="E12" s="79">
        <v>0</v>
      </c>
      <c r="F12" s="1"/>
      <c r="G12" s="52"/>
      <c r="H12" s="52"/>
      <c r="I12" s="53"/>
      <c r="J12" s="68"/>
    </row>
    <row r="13" spans="2:13" ht="15" thickBot="1" x14ac:dyDescent="0.35">
      <c r="B13" s="59"/>
      <c r="C13" s="26" t="s">
        <v>46</v>
      </c>
      <c r="D13" s="79">
        <v>0</v>
      </c>
      <c r="E13" s="79">
        <v>0</v>
      </c>
      <c r="F13" s="1"/>
      <c r="G13" s="107" t="s">
        <v>20</v>
      </c>
      <c r="H13" s="107"/>
      <c r="I13" s="107"/>
      <c r="J13" s="68"/>
    </row>
    <row r="14" spans="2:13" ht="15" thickBot="1" x14ac:dyDescent="0.35">
      <c r="B14" s="59"/>
      <c r="C14" s="26" t="s">
        <v>47</v>
      </c>
      <c r="D14" s="79">
        <v>0</v>
      </c>
      <c r="E14" s="79">
        <v>0</v>
      </c>
      <c r="F14" s="1"/>
      <c r="G14" s="26" t="s">
        <v>48</v>
      </c>
      <c r="H14" s="39">
        <v>3.5000000000000003E-2</v>
      </c>
      <c r="I14" s="29">
        <f>(I6*H14)/12</f>
        <v>0</v>
      </c>
      <c r="J14" s="68"/>
    </row>
    <row r="15" spans="2:13" ht="15" thickBot="1" x14ac:dyDescent="0.35">
      <c r="B15" s="59"/>
      <c r="C15" s="26" t="s">
        <v>49</v>
      </c>
      <c r="D15" s="79">
        <v>0</v>
      </c>
      <c r="E15" s="79">
        <v>0</v>
      </c>
      <c r="F15" s="1"/>
      <c r="G15" s="26" t="s">
        <v>24</v>
      </c>
      <c r="H15" s="39">
        <v>0.03</v>
      </c>
      <c r="I15" s="29">
        <f>(I7*H15)/12</f>
        <v>0</v>
      </c>
      <c r="J15" s="68"/>
    </row>
    <row r="16" spans="2:13" x14ac:dyDescent="0.3">
      <c r="B16" s="59"/>
      <c r="C16" s="30"/>
      <c r="D16" s="29">
        <f>SUM(D12:D15)</f>
        <v>0</v>
      </c>
      <c r="E16" s="29">
        <f>SUM(E12:E15)</f>
        <v>0</v>
      </c>
      <c r="F16" s="1"/>
      <c r="G16" s="26" t="s">
        <v>160</v>
      </c>
      <c r="H16" s="39">
        <v>0.04</v>
      </c>
      <c r="I16" s="29">
        <f>(I8*H16)/12</f>
        <v>0</v>
      </c>
      <c r="J16" s="68"/>
    </row>
    <row r="17" spans="2:13" x14ac:dyDescent="0.3">
      <c r="B17" s="59"/>
      <c r="C17" s="26"/>
      <c r="D17" s="26"/>
      <c r="E17" s="26"/>
      <c r="F17" s="1"/>
      <c r="G17" s="26"/>
      <c r="H17" s="39"/>
      <c r="I17" s="29"/>
      <c r="J17" s="68"/>
    </row>
    <row r="18" spans="2:13" x14ac:dyDescent="0.3">
      <c r="B18" s="59"/>
      <c r="C18" s="26"/>
      <c r="D18" s="26"/>
      <c r="E18" s="26"/>
      <c r="F18" s="1"/>
      <c r="G18" s="26"/>
      <c r="H18" s="39"/>
      <c r="I18" s="29"/>
      <c r="J18" s="68"/>
    </row>
    <row r="19" spans="2:13" x14ac:dyDescent="0.3">
      <c r="B19" s="59"/>
      <c r="C19" s="26"/>
      <c r="D19" s="26"/>
      <c r="E19" s="26"/>
      <c r="F19" s="1"/>
      <c r="G19" s="30" t="s">
        <v>27</v>
      </c>
      <c r="H19" s="41"/>
      <c r="I19" s="43">
        <f>SUM(I14:I17)</f>
        <v>0</v>
      </c>
      <c r="J19" s="68"/>
    </row>
    <row r="20" spans="2:13" x14ac:dyDescent="0.3">
      <c r="B20" s="59"/>
      <c r="C20" s="30" t="s">
        <v>50</v>
      </c>
      <c r="D20" s="26"/>
      <c r="E20" s="46">
        <f>+(E16+E9)/12</f>
        <v>0</v>
      </c>
      <c r="F20" s="1"/>
      <c r="G20" s="30" t="s">
        <v>29</v>
      </c>
      <c r="H20" s="30"/>
      <c r="I20" s="43">
        <f>H11/12</f>
        <v>0</v>
      </c>
      <c r="J20" s="68"/>
    </row>
    <row r="21" spans="2:13" x14ac:dyDescent="0.3">
      <c r="B21" s="59"/>
      <c r="C21" s="30" t="s">
        <v>51</v>
      </c>
      <c r="D21" s="26"/>
      <c r="E21" s="46">
        <f>+E9+E16</f>
        <v>0</v>
      </c>
      <c r="F21" s="1"/>
      <c r="G21" s="26"/>
      <c r="H21" s="26"/>
      <c r="I21" s="31"/>
      <c r="J21" s="68"/>
    </row>
    <row r="22" spans="2:13" x14ac:dyDescent="0.3">
      <c r="B22" s="59"/>
      <c r="C22" s="1"/>
      <c r="D22" s="1"/>
      <c r="E22" s="1"/>
      <c r="F22" s="1"/>
      <c r="G22" s="32" t="s">
        <v>30</v>
      </c>
      <c r="H22" s="32"/>
      <c r="I22" s="35">
        <f>SUM(I19+I20)</f>
        <v>0</v>
      </c>
      <c r="J22" s="68"/>
    </row>
    <row r="23" spans="2:13" x14ac:dyDescent="0.3">
      <c r="B23" s="59"/>
      <c r="C23" s="1"/>
      <c r="D23" s="1"/>
      <c r="E23" s="1"/>
      <c r="F23" s="1"/>
      <c r="G23" s="32" t="s">
        <v>32</v>
      </c>
      <c r="H23" s="32"/>
      <c r="I23" s="35">
        <f>+I22*12</f>
        <v>0</v>
      </c>
      <c r="J23" s="68"/>
    </row>
    <row r="24" spans="2:13" ht="15" thickBot="1" x14ac:dyDescent="0.35">
      <c r="B24" s="60"/>
      <c r="C24" s="61"/>
      <c r="D24" s="61"/>
      <c r="E24" s="61"/>
      <c r="F24" s="61"/>
      <c r="G24" s="69"/>
      <c r="H24" s="69"/>
      <c r="I24" s="70"/>
      <c r="J24" s="62"/>
    </row>
    <row r="25" spans="2:13" x14ac:dyDescent="0.3">
      <c r="B25" s="7"/>
      <c r="C25" s="7" t="s">
        <v>33</v>
      </c>
      <c r="F25" s="1"/>
      <c r="G25" s="7"/>
      <c r="H25" s="7"/>
      <c r="J25" s="1"/>
      <c r="K25" s="1"/>
      <c r="L25" s="1"/>
    </row>
    <row r="28" spans="2:13" x14ac:dyDescent="0.3">
      <c r="I28" s="1"/>
      <c r="J28" s="1"/>
      <c r="K28" s="1"/>
      <c r="L28" s="1"/>
      <c r="M28" s="1"/>
    </row>
  </sheetData>
  <mergeCells count="3">
    <mergeCell ref="G4:I4"/>
    <mergeCell ref="G13:I13"/>
    <mergeCell ref="I2:J2"/>
  </mergeCells>
  <pageMargins left="0.7" right="0.7" top="1.3271875" bottom="0.75" header="0.3" footer="0.3"/>
  <pageSetup paperSize="9" scale="93"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1"/>
  <sheetViews>
    <sheetView showGridLines="0" topLeftCell="A10" zoomScaleNormal="100" workbookViewId="0">
      <selection activeCell="D23" sqref="D23"/>
    </sheetView>
  </sheetViews>
  <sheetFormatPr defaultRowHeight="14.4" x14ac:dyDescent="0.3"/>
  <cols>
    <col min="1" max="1" width="6.77734375" customWidth="1"/>
    <col min="2" max="2" width="3.21875" customWidth="1"/>
    <col min="3" max="3" width="33.77734375" customWidth="1"/>
    <col min="4" max="4" width="11.21875" bestFit="1" customWidth="1"/>
    <col min="5" max="5" width="14" bestFit="1" customWidth="1"/>
    <col min="6" max="6" width="8.77734375" customWidth="1"/>
    <col min="7" max="7" width="6.77734375" customWidth="1"/>
    <col min="8" max="8" width="36.21875" customWidth="1"/>
    <col min="9" max="9" width="10.44140625" customWidth="1"/>
    <col min="10" max="10" width="13.77734375" bestFit="1" customWidth="1"/>
    <col min="11" max="11" width="14.77734375" bestFit="1" customWidth="1"/>
    <col min="12" max="12" width="3.21875" customWidth="1"/>
  </cols>
  <sheetData>
    <row r="2" spans="1:12" ht="24.75" customHeight="1" thickBot="1" x14ac:dyDescent="0.6">
      <c r="B2" s="9" t="s">
        <v>52</v>
      </c>
      <c r="J2" s="12" t="s">
        <v>1</v>
      </c>
      <c r="K2" s="108">
        <f ca="1">NOW()</f>
        <v>43942.381033101854</v>
      </c>
      <c r="L2" s="108"/>
    </row>
    <row r="3" spans="1:12" ht="18" x14ac:dyDescent="0.35">
      <c r="A3" s="1"/>
      <c r="B3" s="71"/>
      <c r="C3" s="57"/>
      <c r="D3" s="57"/>
      <c r="E3" s="57"/>
      <c r="F3" s="57"/>
      <c r="G3" s="57"/>
      <c r="H3" s="57"/>
      <c r="I3" s="57"/>
      <c r="J3" s="57"/>
      <c r="K3" s="57"/>
      <c r="L3" s="58"/>
    </row>
    <row r="4" spans="1:12" ht="6" customHeight="1" x14ac:dyDescent="0.3">
      <c r="B4" s="59"/>
      <c r="C4" s="1"/>
      <c r="D4" s="1"/>
      <c r="E4" s="1"/>
      <c r="F4" s="1"/>
      <c r="G4" s="1"/>
      <c r="H4" s="1"/>
      <c r="I4" s="1"/>
      <c r="J4" s="1"/>
      <c r="K4" s="1"/>
      <c r="L4" s="68"/>
    </row>
    <row r="5" spans="1:12" x14ac:dyDescent="0.3">
      <c r="B5" s="59"/>
      <c r="C5" s="109" t="s">
        <v>53</v>
      </c>
      <c r="D5" s="109"/>
      <c r="E5" s="78"/>
      <c r="F5" s="78"/>
      <c r="G5" s="1"/>
      <c r="H5" s="107" t="s">
        <v>54</v>
      </c>
      <c r="I5" s="107"/>
      <c r="J5" s="107"/>
      <c r="K5" s="107"/>
      <c r="L5" s="68"/>
    </row>
    <row r="6" spans="1:12" ht="17.399999999999999" x14ac:dyDescent="0.35">
      <c r="B6" s="59"/>
      <c r="C6" s="25" t="s">
        <v>55</v>
      </c>
      <c r="D6" s="110">
        <v>2020</v>
      </c>
      <c r="E6" s="110"/>
      <c r="F6" s="29"/>
      <c r="G6" s="1"/>
      <c r="H6" s="25" t="s">
        <v>56</v>
      </c>
      <c r="I6" s="110">
        <v>2020</v>
      </c>
      <c r="J6" s="110"/>
      <c r="K6" s="31"/>
      <c r="L6" s="68"/>
    </row>
    <row r="7" spans="1:12" ht="15" thickBot="1" x14ac:dyDescent="0.35">
      <c r="B7" s="59"/>
      <c r="C7" s="32" t="s">
        <v>39</v>
      </c>
      <c r="D7" s="29"/>
      <c r="E7" s="29"/>
      <c r="F7" s="29"/>
      <c r="G7" s="1"/>
      <c r="H7" s="28"/>
      <c r="I7" s="38"/>
      <c r="J7" s="29"/>
      <c r="K7" s="64"/>
      <c r="L7" s="68"/>
    </row>
    <row r="8" spans="1:12" ht="15" thickBot="1" x14ac:dyDescent="0.35">
      <c r="B8" s="59"/>
      <c r="C8" s="28"/>
      <c r="D8" s="29"/>
      <c r="E8" s="29"/>
      <c r="F8" s="29"/>
      <c r="G8" s="1"/>
      <c r="H8" s="26" t="s">
        <v>57</v>
      </c>
      <c r="I8" s="79">
        <v>0</v>
      </c>
      <c r="J8" s="38"/>
      <c r="K8" s="29"/>
      <c r="L8" s="68"/>
    </row>
    <row r="9" spans="1:12" ht="15" thickBot="1" x14ac:dyDescent="0.35">
      <c r="B9" s="59"/>
      <c r="C9" s="28" t="s">
        <v>43</v>
      </c>
      <c r="D9" s="79">
        <v>0</v>
      </c>
      <c r="E9" s="29"/>
      <c r="F9" s="64" t="e">
        <f>E10/E28</f>
        <v>#DIV/0!</v>
      </c>
      <c r="G9" s="1"/>
      <c r="H9" s="26" t="s">
        <v>58</v>
      </c>
      <c r="I9" s="79">
        <v>0</v>
      </c>
      <c r="J9" s="38"/>
      <c r="K9" s="29"/>
      <c r="L9" s="68"/>
    </row>
    <row r="10" spans="1:12" x14ac:dyDescent="0.3">
      <c r="B10" s="59"/>
      <c r="C10" s="28"/>
      <c r="D10" s="29"/>
      <c r="E10" s="29">
        <f>SUM(D9+D8)</f>
        <v>0</v>
      </c>
      <c r="F10" s="64"/>
      <c r="G10" s="1"/>
      <c r="H10" s="30"/>
      <c r="I10" s="29"/>
      <c r="J10" s="29">
        <f>SUM(I8:I9)</f>
        <v>0</v>
      </c>
      <c r="K10" s="64" t="e">
        <f>J10/J28</f>
        <v>#DIV/0!</v>
      </c>
      <c r="L10" s="68"/>
    </row>
    <row r="11" spans="1:12" x14ac:dyDescent="0.3">
      <c r="B11" s="59"/>
      <c r="C11" s="26"/>
      <c r="D11" s="29"/>
      <c r="E11" s="29"/>
      <c r="F11" s="64"/>
      <c r="G11" s="1"/>
      <c r="H11" s="30"/>
      <c r="I11" s="29"/>
      <c r="J11" s="29"/>
      <c r="K11" s="64"/>
      <c r="L11" s="68"/>
    </row>
    <row r="12" spans="1:12" ht="18" thickBot="1" x14ac:dyDescent="0.4">
      <c r="B12" s="59"/>
      <c r="C12" s="32" t="s">
        <v>45</v>
      </c>
      <c r="D12" s="31"/>
      <c r="E12" s="31"/>
      <c r="F12" s="64"/>
      <c r="G12" s="1"/>
      <c r="H12" s="25" t="s">
        <v>59</v>
      </c>
      <c r="I12" s="29"/>
      <c r="J12" s="29"/>
      <c r="K12" s="64"/>
      <c r="L12" s="68"/>
    </row>
    <row r="13" spans="1:12" ht="15" thickBot="1" x14ac:dyDescent="0.35">
      <c r="B13" s="59"/>
      <c r="C13" s="26" t="s">
        <v>159</v>
      </c>
      <c r="D13" s="79">
        <v>0</v>
      </c>
      <c r="E13" s="29"/>
      <c r="F13" s="64"/>
      <c r="G13" s="1"/>
      <c r="H13" s="28" t="s">
        <v>60</v>
      </c>
      <c r="I13" s="79">
        <v>0</v>
      </c>
      <c r="J13" s="29"/>
      <c r="K13" s="64"/>
      <c r="L13" s="68"/>
    </row>
    <row r="14" spans="1:12" ht="15" thickBot="1" x14ac:dyDescent="0.35">
      <c r="B14" s="59"/>
      <c r="C14" s="26" t="s">
        <v>46</v>
      </c>
      <c r="D14" s="79">
        <v>0</v>
      </c>
      <c r="E14" s="29"/>
      <c r="F14" s="64"/>
      <c r="G14" s="1"/>
      <c r="H14" s="28" t="s">
        <v>61</v>
      </c>
      <c r="I14" s="79">
        <v>0</v>
      </c>
      <c r="J14" s="29"/>
      <c r="K14" s="64"/>
      <c r="L14" s="68"/>
    </row>
    <row r="15" spans="1:12" ht="15" thickBot="1" x14ac:dyDescent="0.35">
      <c r="B15" s="59"/>
      <c r="C15" s="26" t="s">
        <v>47</v>
      </c>
      <c r="D15" s="79">
        <v>0</v>
      </c>
      <c r="E15" s="29"/>
      <c r="F15" s="64"/>
      <c r="G15" s="1"/>
      <c r="H15" s="28" t="s">
        <v>44</v>
      </c>
      <c r="I15" s="79">
        <v>0</v>
      </c>
      <c r="J15" s="29"/>
      <c r="K15" s="64"/>
      <c r="L15" s="68"/>
    </row>
    <row r="16" spans="1:12" ht="15" thickBot="1" x14ac:dyDescent="0.35">
      <c r="B16" s="59"/>
      <c r="C16" s="26" t="s">
        <v>49</v>
      </c>
      <c r="D16" s="79">
        <v>0</v>
      </c>
      <c r="E16" s="29"/>
      <c r="F16" s="64" t="e">
        <f>E17/E28</f>
        <v>#DIV/0!</v>
      </c>
      <c r="G16" s="1"/>
      <c r="H16" s="26"/>
      <c r="I16" s="33"/>
      <c r="J16" s="29"/>
      <c r="K16" s="64"/>
      <c r="L16" s="68"/>
    </row>
    <row r="17" spans="2:12" x14ac:dyDescent="0.3">
      <c r="B17" s="59"/>
      <c r="C17" s="30"/>
      <c r="D17" s="29"/>
      <c r="E17" s="29">
        <f>SUM(D13:D16)</f>
        <v>0</v>
      </c>
      <c r="F17" s="64"/>
      <c r="G17" s="1"/>
      <c r="H17" s="26"/>
      <c r="I17" s="29"/>
      <c r="J17" s="29">
        <f>SUM(I13:I16)</f>
        <v>0</v>
      </c>
      <c r="K17" s="64" t="e">
        <f>J17/J28</f>
        <v>#DIV/0!</v>
      </c>
      <c r="L17" s="68"/>
    </row>
    <row r="18" spans="2:12" x14ac:dyDescent="0.3">
      <c r="B18" s="59"/>
      <c r="C18" s="26"/>
      <c r="D18" s="29"/>
      <c r="E18" s="29"/>
      <c r="F18" s="64"/>
      <c r="G18" s="1"/>
      <c r="H18" s="26"/>
      <c r="I18" s="29"/>
      <c r="J18" s="29"/>
      <c r="K18" s="64"/>
      <c r="L18" s="68"/>
    </row>
    <row r="19" spans="2:12" ht="18" thickBot="1" x14ac:dyDescent="0.4">
      <c r="B19" s="59"/>
      <c r="C19" s="25" t="s">
        <v>62</v>
      </c>
      <c r="D19" s="29"/>
      <c r="E19" s="29"/>
      <c r="F19" s="64"/>
      <c r="G19" s="1"/>
      <c r="H19" s="25" t="s">
        <v>63</v>
      </c>
      <c r="I19" s="29"/>
      <c r="J19" s="29"/>
      <c r="K19" s="64"/>
      <c r="L19" s="68"/>
    </row>
    <row r="20" spans="2:12" ht="15" thickBot="1" x14ac:dyDescent="0.35">
      <c r="B20" s="59"/>
      <c r="C20" s="26" t="s">
        <v>19</v>
      </c>
      <c r="D20" s="79">
        <v>0</v>
      </c>
      <c r="E20" s="29"/>
      <c r="F20" s="64"/>
      <c r="G20" s="1"/>
      <c r="H20" s="26" t="s">
        <v>15</v>
      </c>
      <c r="I20" s="79">
        <v>0</v>
      </c>
      <c r="J20" s="29"/>
      <c r="K20" s="64"/>
      <c r="L20" s="68"/>
    </row>
    <row r="21" spans="2:12" ht="15" thickBot="1" x14ac:dyDescent="0.35">
      <c r="B21" s="59"/>
      <c r="C21" s="28" t="s">
        <v>21</v>
      </c>
      <c r="D21" s="79">
        <v>0</v>
      </c>
      <c r="E21" s="29"/>
      <c r="F21" s="64"/>
      <c r="G21" s="1"/>
      <c r="H21" s="28" t="s">
        <v>64</v>
      </c>
      <c r="I21" s="79">
        <v>0</v>
      </c>
      <c r="J21" s="29"/>
      <c r="K21" s="64"/>
      <c r="L21" s="68"/>
    </row>
    <row r="22" spans="2:12" ht="15" thickBot="1" x14ac:dyDescent="0.35">
      <c r="B22" s="59"/>
      <c r="C22" s="28" t="s">
        <v>65</v>
      </c>
      <c r="D22" s="79">
        <v>0</v>
      </c>
      <c r="E22" s="29"/>
      <c r="F22" s="64"/>
      <c r="G22" s="1"/>
      <c r="H22" s="28" t="s">
        <v>65</v>
      </c>
      <c r="I22" s="79">
        <v>0</v>
      </c>
      <c r="J22" s="29"/>
      <c r="K22" s="64"/>
      <c r="L22" s="68"/>
    </row>
    <row r="23" spans="2:12" ht="15" thickBot="1" x14ac:dyDescent="0.35">
      <c r="B23" s="59"/>
      <c r="C23" s="28" t="s">
        <v>66</v>
      </c>
      <c r="D23" s="79">
        <v>0</v>
      </c>
      <c r="E23" s="29"/>
      <c r="F23" s="64" t="e">
        <f>E24/E28</f>
        <v>#DIV/0!</v>
      </c>
      <c r="G23" s="1"/>
      <c r="H23" s="28" t="s">
        <v>67</v>
      </c>
      <c r="I23" s="79">
        <v>0</v>
      </c>
      <c r="J23" s="29"/>
      <c r="K23" s="64"/>
      <c r="L23" s="68"/>
    </row>
    <row r="24" spans="2:12" x14ac:dyDescent="0.3">
      <c r="B24" s="59"/>
      <c r="C24" s="30"/>
      <c r="D24" s="29"/>
      <c r="E24" s="29">
        <f>SUM(D20:D23)</f>
        <v>0</v>
      </c>
      <c r="F24" s="64"/>
      <c r="G24" s="1"/>
      <c r="H24" s="30"/>
      <c r="I24" s="38"/>
      <c r="J24" s="29">
        <f>SUM(I20:I23)</f>
        <v>0</v>
      </c>
      <c r="K24" s="64" t="e">
        <f>J24/J28</f>
        <v>#DIV/0!</v>
      </c>
      <c r="L24" s="68"/>
    </row>
    <row r="25" spans="2:12" ht="15" thickBot="1" x14ac:dyDescent="0.35">
      <c r="B25" s="59"/>
      <c r="C25" s="28"/>
      <c r="D25" s="29"/>
      <c r="E25" s="29"/>
      <c r="F25" s="64"/>
      <c r="G25" s="1"/>
      <c r="H25" s="28"/>
      <c r="I25" s="38"/>
      <c r="J25" s="29"/>
      <c r="K25" s="64"/>
      <c r="L25" s="68"/>
    </row>
    <row r="26" spans="2:12" ht="18" thickBot="1" x14ac:dyDescent="0.4">
      <c r="B26" s="59"/>
      <c r="C26" s="25" t="s">
        <v>68</v>
      </c>
      <c r="D26" s="29"/>
      <c r="E26" s="79">
        <v>0</v>
      </c>
      <c r="F26" s="64" t="e">
        <f>E26/E28</f>
        <v>#DIV/0!</v>
      </c>
      <c r="G26" s="1"/>
      <c r="H26" s="28"/>
      <c r="I26" s="38"/>
      <c r="J26" s="29"/>
      <c r="K26" s="64"/>
      <c r="L26" s="68"/>
    </row>
    <row r="27" spans="2:12" x14ac:dyDescent="0.3">
      <c r="B27" s="59"/>
      <c r="C27" s="28"/>
      <c r="D27" s="29"/>
      <c r="E27" s="29"/>
      <c r="F27" s="64"/>
      <c r="G27" s="1"/>
      <c r="H27" s="28"/>
      <c r="I27" s="38"/>
      <c r="J27" s="29"/>
      <c r="K27" s="64"/>
      <c r="L27" s="68"/>
    </row>
    <row r="28" spans="2:12" x14ac:dyDescent="0.3">
      <c r="B28" s="59"/>
      <c r="C28" s="76" t="s">
        <v>69</v>
      </c>
      <c r="D28" s="76"/>
      <c r="E28" s="54">
        <f>E10+E17+E24+E26</f>
        <v>0</v>
      </c>
      <c r="F28" s="55" t="e">
        <f>SUM(F9+F16+F23+F26)</f>
        <v>#DIV/0!</v>
      </c>
      <c r="G28" s="1"/>
      <c r="H28" s="107" t="s">
        <v>70</v>
      </c>
      <c r="I28" s="107"/>
      <c r="J28" s="54">
        <f>SUM(J10+J17+J24)</f>
        <v>0</v>
      </c>
      <c r="K28" s="55" t="e">
        <f>SUM(K10+K17+K24)</f>
        <v>#DIV/0!</v>
      </c>
      <c r="L28" s="68"/>
    </row>
    <row r="29" spans="2:12" ht="15" thickBot="1" x14ac:dyDescent="0.35">
      <c r="B29" s="60"/>
      <c r="C29" s="61"/>
      <c r="D29" s="61"/>
      <c r="E29" s="61"/>
      <c r="F29" s="61"/>
      <c r="G29" s="61"/>
      <c r="H29" s="61"/>
      <c r="I29" s="61"/>
      <c r="J29" s="61"/>
      <c r="K29" s="61"/>
      <c r="L29" s="62"/>
    </row>
    <row r="30" spans="2:12" x14ac:dyDescent="0.3">
      <c r="C30" s="7" t="s">
        <v>33</v>
      </c>
      <c r="G30" s="1"/>
      <c r="H30" s="1"/>
      <c r="I30" s="1"/>
      <c r="J30" s="1"/>
      <c r="K30" s="1"/>
    </row>
    <row r="31" spans="2:12" x14ac:dyDescent="0.3">
      <c r="G31" s="1"/>
    </row>
  </sheetData>
  <mergeCells count="7">
    <mergeCell ref="K2:L2"/>
    <mergeCell ref="C5:D5"/>
    <mergeCell ref="H5:I5"/>
    <mergeCell ref="J5:K5"/>
    <mergeCell ref="H28:I28"/>
    <mergeCell ref="D6:E6"/>
    <mergeCell ref="I6:J6"/>
  </mergeCells>
  <pageMargins left="0.25" right="0.25" top="1.2104166666666667" bottom="0.75" header="0.3" footer="0.3"/>
  <pageSetup paperSize="9" scale="87" orientation="landscape" r:id="rId1"/>
  <headerFooter>
    <oddHeader>&amp;L&amp;G</oddHeader>
  </headerFooter>
  <ignoredErrors>
    <ignoredError sqref="J10"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5"/>
  <sheetViews>
    <sheetView showGridLines="0" topLeftCell="A25" zoomScaleNormal="100" workbookViewId="0">
      <selection activeCell="P36" sqref="P36"/>
    </sheetView>
  </sheetViews>
  <sheetFormatPr defaultRowHeight="14.4" x14ac:dyDescent="0.3"/>
  <cols>
    <col min="1" max="1" width="6.77734375" customWidth="1"/>
    <col min="2" max="2" width="3.21875" customWidth="1"/>
    <col min="3" max="3" width="19.21875" customWidth="1"/>
    <col min="7" max="7" width="13.44140625" bestFit="1" customWidth="1"/>
    <col min="8" max="8" width="12.5546875" bestFit="1" customWidth="1"/>
    <col min="9" max="9" width="3.21875" customWidth="1"/>
    <col min="10" max="10" width="11.21875" bestFit="1" customWidth="1"/>
    <col min="11" max="11" width="12.5546875" bestFit="1" customWidth="1"/>
    <col min="12" max="12" width="2.77734375" customWidth="1"/>
    <col min="13" max="13" width="14.77734375" bestFit="1" customWidth="1"/>
    <col min="14" max="14" width="12" bestFit="1" customWidth="1"/>
    <col min="15" max="15" width="3.21875" customWidth="1"/>
    <col min="18" max="18" width="10" bestFit="1" customWidth="1"/>
  </cols>
  <sheetData>
    <row r="1" spans="2:15" ht="8.25" customHeight="1" x14ac:dyDescent="0.3"/>
    <row r="2" spans="2:15" ht="29.4" thickBot="1" x14ac:dyDescent="0.6">
      <c r="B2" s="9" t="s">
        <v>71</v>
      </c>
      <c r="L2" s="12" t="s">
        <v>1</v>
      </c>
      <c r="M2" s="106">
        <f ca="1">NOW()</f>
        <v>43942.381033101854</v>
      </c>
      <c r="N2" s="106"/>
      <c r="O2" s="75"/>
    </row>
    <row r="3" spans="2:15" ht="10.95" customHeight="1" x14ac:dyDescent="0.3">
      <c r="B3" s="56"/>
      <c r="C3" s="57"/>
      <c r="D3" s="57"/>
      <c r="E3" s="57"/>
      <c r="F3" s="57"/>
      <c r="G3" s="57"/>
      <c r="H3" s="57"/>
      <c r="I3" s="57"/>
      <c r="J3" s="57"/>
      <c r="K3" s="57"/>
      <c r="L3" s="57"/>
      <c r="M3" s="57"/>
      <c r="N3" s="57"/>
      <c r="O3" s="58"/>
    </row>
    <row r="4" spans="2:15" x14ac:dyDescent="0.3">
      <c r="B4" s="59"/>
      <c r="C4" s="107" t="s">
        <v>72</v>
      </c>
      <c r="D4" s="107"/>
      <c r="E4" s="112"/>
      <c r="F4" s="112"/>
      <c r="G4" s="112">
        <v>2020</v>
      </c>
      <c r="H4" s="112"/>
      <c r="I4" s="78"/>
      <c r="J4" s="112">
        <v>2021</v>
      </c>
      <c r="K4" s="112"/>
      <c r="L4" s="78"/>
      <c r="M4" s="112">
        <v>2022</v>
      </c>
      <c r="N4" s="112"/>
      <c r="O4" s="68"/>
    </row>
    <row r="5" spans="2:15" ht="15" thickBot="1" x14ac:dyDescent="0.35">
      <c r="B5" s="59"/>
      <c r="C5" s="30"/>
      <c r="D5" s="26"/>
      <c r="E5" s="26"/>
      <c r="F5" s="26"/>
      <c r="G5" s="111"/>
      <c r="H5" s="111"/>
      <c r="I5" s="77"/>
      <c r="J5" s="111"/>
      <c r="K5" s="111"/>
      <c r="L5" s="77"/>
      <c r="M5" s="111"/>
      <c r="N5" s="111"/>
      <c r="O5" s="68"/>
    </row>
    <row r="6" spans="2:15" ht="15" thickBot="1" x14ac:dyDescent="0.35">
      <c r="B6" s="59"/>
      <c r="C6" s="32" t="s">
        <v>73</v>
      </c>
      <c r="D6" s="26"/>
      <c r="E6" s="26"/>
      <c r="F6" s="26"/>
      <c r="G6" s="79">
        <v>0</v>
      </c>
      <c r="H6" s="29"/>
      <c r="I6" s="29"/>
      <c r="J6" s="29">
        <f>+G6+(G6*F43)</f>
        <v>0</v>
      </c>
      <c r="K6" s="29"/>
      <c r="L6" s="29"/>
      <c r="M6" s="29">
        <f>+J6+(J6*G43)</f>
        <v>0</v>
      </c>
      <c r="N6" s="29"/>
      <c r="O6" s="68"/>
    </row>
    <row r="7" spans="2:15" x14ac:dyDescent="0.3">
      <c r="B7" s="59"/>
      <c r="C7" s="26" t="s">
        <v>155</v>
      </c>
      <c r="D7" s="26"/>
      <c r="E7" s="26"/>
      <c r="F7" s="26"/>
      <c r="G7" s="29">
        <f>+G6*(100%-E45)</f>
        <v>0</v>
      </c>
      <c r="H7" s="29"/>
      <c r="I7" s="29"/>
      <c r="J7" s="29">
        <f>+J6*(100%-F45)</f>
        <v>0</v>
      </c>
      <c r="K7" s="29"/>
      <c r="L7" s="29"/>
      <c r="M7" s="29">
        <f>+M6*(100%-G45)</f>
        <v>0</v>
      </c>
      <c r="N7" s="29"/>
      <c r="O7" s="68"/>
    </row>
    <row r="8" spans="2:15" x14ac:dyDescent="0.3">
      <c r="B8" s="59"/>
      <c r="C8" s="32" t="s">
        <v>74</v>
      </c>
      <c r="D8" s="26"/>
      <c r="E8" s="26"/>
      <c r="F8" s="26"/>
      <c r="G8" s="29"/>
      <c r="H8" s="29">
        <f>G6-G7</f>
        <v>0</v>
      </c>
      <c r="I8" s="29"/>
      <c r="J8" s="29"/>
      <c r="K8" s="29">
        <f>J6-J7</f>
        <v>0</v>
      </c>
      <c r="L8" s="29"/>
      <c r="M8" s="29"/>
      <c r="N8" s="29">
        <f>M6-M7</f>
        <v>0</v>
      </c>
      <c r="O8" s="68"/>
    </row>
    <row r="9" spans="2:15" ht="8.25" customHeight="1" thickBot="1" x14ac:dyDescent="0.35">
      <c r="B9" s="59"/>
      <c r="C9" s="26"/>
      <c r="D9" s="26"/>
      <c r="E9" s="26"/>
      <c r="F9" s="26"/>
      <c r="G9" s="29"/>
      <c r="H9" s="29"/>
      <c r="I9" s="29"/>
      <c r="J9" s="29"/>
      <c r="K9" s="29"/>
      <c r="L9" s="29"/>
      <c r="M9" s="29"/>
      <c r="N9" s="29"/>
      <c r="O9" s="68"/>
    </row>
    <row r="10" spans="2:15" ht="15" thickBot="1" x14ac:dyDescent="0.35">
      <c r="B10" s="59"/>
      <c r="C10" s="26" t="s">
        <v>75</v>
      </c>
      <c r="D10" s="26"/>
      <c r="E10" s="26"/>
      <c r="F10" s="26"/>
      <c r="G10" s="79">
        <v>0</v>
      </c>
      <c r="H10" s="29"/>
      <c r="I10" s="29"/>
      <c r="J10" s="29">
        <f>+G10+(G10*$F$44)</f>
        <v>0</v>
      </c>
      <c r="K10" s="29"/>
      <c r="L10" s="29"/>
      <c r="M10" s="29">
        <f>+J10+(J10*$G$44)</f>
        <v>0</v>
      </c>
      <c r="N10" s="29"/>
      <c r="O10" s="68"/>
    </row>
    <row r="11" spans="2:15" ht="15" thickBot="1" x14ac:dyDescent="0.35">
      <c r="B11" s="59"/>
      <c r="C11" s="26" t="s">
        <v>76</v>
      </c>
      <c r="D11" s="26"/>
      <c r="E11" s="26"/>
      <c r="F11" s="26"/>
      <c r="G11" s="79">
        <v>0</v>
      </c>
      <c r="H11" s="29"/>
      <c r="I11" s="29"/>
      <c r="J11" s="29">
        <f>+G11+(G11*$F$44)</f>
        <v>0</v>
      </c>
      <c r="K11" s="29"/>
      <c r="L11" s="29"/>
      <c r="M11" s="29">
        <f>+J11+(J11*$G$44)</f>
        <v>0</v>
      </c>
      <c r="N11" s="29"/>
      <c r="O11" s="68"/>
    </row>
    <row r="12" spans="2:15" ht="15" thickBot="1" x14ac:dyDescent="0.35">
      <c r="B12" s="59"/>
      <c r="C12" s="26" t="s">
        <v>77</v>
      </c>
      <c r="D12" s="26"/>
      <c r="E12" s="26"/>
      <c r="F12" s="26"/>
      <c r="G12" s="79">
        <v>0</v>
      </c>
      <c r="H12" s="29"/>
      <c r="I12" s="29"/>
      <c r="J12" s="29">
        <v>0</v>
      </c>
      <c r="K12" s="29"/>
      <c r="L12" s="29"/>
      <c r="M12" s="29">
        <v>0</v>
      </c>
      <c r="N12" s="29"/>
      <c r="O12" s="68"/>
    </row>
    <row r="13" spans="2:15" ht="15" thickBot="1" x14ac:dyDescent="0.35">
      <c r="B13" s="59"/>
      <c r="C13" s="26" t="s">
        <v>123</v>
      </c>
      <c r="D13" s="26"/>
      <c r="E13" s="26"/>
      <c r="F13" s="26"/>
      <c r="G13" s="79">
        <v>0</v>
      </c>
      <c r="H13" s="29"/>
      <c r="I13" s="29"/>
      <c r="J13" s="29">
        <f>+G13+(G13*$F$44)</f>
        <v>0</v>
      </c>
      <c r="K13" s="29"/>
      <c r="L13" s="29"/>
      <c r="M13" s="29">
        <f>+J13+(J13*$G$44)</f>
        <v>0</v>
      </c>
      <c r="N13" s="29"/>
      <c r="O13" s="68"/>
    </row>
    <row r="14" spans="2:15" ht="15" thickBot="1" x14ac:dyDescent="0.35">
      <c r="B14" s="59"/>
      <c r="C14" s="26" t="s">
        <v>78</v>
      </c>
      <c r="D14" s="26"/>
      <c r="E14" s="26"/>
      <c r="F14" s="26"/>
      <c r="G14" s="79">
        <v>0</v>
      </c>
      <c r="H14" s="29"/>
      <c r="I14" s="29"/>
      <c r="J14" s="29">
        <f>+G14</f>
        <v>0</v>
      </c>
      <c r="K14" s="29"/>
      <c r="L14" s="29"/>
      <c r="M14" s="29">
        <f>+J14</f>
        <v>0</v>
      </c>
      <c r="N14" s="29"/>
      <c r="O14" s="68"/>
    </row>
    <row r="15" spans="2:15" ht="15" thickBot="1" x14ac:dyDescent="0.35">
      <c r="B15" s="59"/>
      <c r="C15" s="45" t="s">
        <v>79</v>
      </c>
      <c r="D15" s="26"/>
      <c r="E15" s="26"/>
      <c r="F15" s="26"/>
      <c r="G15" s="79">
        <v>0</v>
      </c>
      <c r="H15" s="29"/>
      <c r="I15" s="29"/>
      <c r="J15" s="29">
        <f>(+G15*$F$44)+G15</f>
        <v>0</v>
      </c>
      <c r="K15" s="29"/>
      <c r="L15" s="29"/>
      <c r="M15" s="29">
        <f>(+J15*$G$44)+J15</f>
        <v>0</v>
      </c>
      <c r="N15" s="29"/>
      <c r="O15" s="68"/>
    </row>
    <row r="16" spans="2:15" ht="15" thickBot="1" x14ac:dyDescent="0.35">
      <c r="B16" s="59"/>
      <c r="C16" s="45" t="s">
        <v>80</v>
      </c>
      <c r="D16" s="26"/>
      <c r="E16" s="26"/>
      <c r="F16" s="26"/>
      <c r="G16" s="79">
        <v>0</v>
      </c>
      <c r="H16" s="29"/>
      <c r="I16" s="29"/>
      <c r="J16" s="29">
        <f>(+G16*$F$44)+G16</f>
        <v>0</v>
      </c>
      <c r="K16" s="29"/>
      <c r="L16" s="29"/>
      <c r="M16" s="29">
        <f>(+J16*$G$44)+J16</f>
        <v>0</v>
      </c>
      <c r="N16" s="29"/>
      <c r="O16" s="68"/>
    </row>
    <row r="17" spans="2:15" ht="15" thickBot="1" x14ac:dyDescent="0.35">
      <c r="B17" s="59"/>
      <c r="C17" s="45" t="s">
        <v>81</v>
      </c>
      <c r="D17" s="26"/>
      <c r="E17" s="26"/>
      <c r="F17" s="26"/>
      <c r="G17" s="79">
        <v>0</v>
      </c>
      <c r="H17" s="29"/>
      <c r="I17" s="29"/>
      <c r="J17" s="29">
        <f t="shared" ref="J17:J21" si="0">(+G17*$F$44)+G17</f>
        <v>0</v>
      </c>
      <c r="K17" s="29"/>
      <c r="L17" s="29"/>
      <c r="M17" s="29">
        <f t="shared" ref="M17:M20" si="1">(+J17*$G$44)+J17</f>
        <v>0</v>
      </c>
      <c r="N17" s="29"/>
      <c r="O17" s="68"/>
    </row>
    <row r="18" spans="2:15" ht="15" thickBot="1" x14ac:dyDescent="0.35">
      <c r="B18" s="59"/>
      <c r="C18" s="45" t="s">
        <v>154</v>
      </c>
      <c r="D18" s="26"/>
      <c r="E18" s="26"/>
      <c r="F18" s="26"/>
      <c r="G18" s="79">
        <v>0</v>
      </c>
      <c r="H18" s="29"/>
      <c r="I18" s="29"/>
      <c r="J18" s="29">
        <f t="shared" si="0"/>
        <v>0</v>
      </c>
      <c r="K18" s="29"/>
      <c r="L18" s="29"/>
      <c r="M18" s="29">
        <f t="shared" si="1"/>
        <v>0</v>
      </c>
      <c r="N18" s="29"/>
      <c r="O18" s="68"/>
    </row>
    <row r="19" spans="2:15" ht="15" thickBot="1" x14ac:dyDescent="0.35">
      <c r="B19" s="59"/>
      <c r="C19" s="45" t="s">
        <v>82</v>
      </c>
      <c r="D19" s="26"/>
      <c r="E19" s="26"/>
      <c r="F19" s="26"/>
      <c r="G19" s="79">
        <v>0</v>
      </c>
      <c r="H19" s="29"/>
      <c r="I19" s="29"/>
      <c r="J19" s="29">
        <f t="shared" si="0"/>
        <v>0</v>
      </c>
      <c r="K19" s="29"/>
      <c r="L19" s="29"/>
      <c r="M19" s="29">
        <f t="shared" si="1"/>
        <v>0</v>
      </c>
      <c r="N19" s="29"/>
      <c r="O19" s="68"/>
    </row>
    <row r="20" spans="2:15" ht="15" thickBot="1" x14ac:dyDescent="0.35">
      <c r="B20" s="59"/>
      <c r="C20" s="45" t="s">
        <v>83</v>
      </c>
      <c r="D20" s="26"/>
      <c r="E20" s="26"/>
      <c r="F20" s="26"/>
      <c r="G20" s="79">
        <v>0</v>
      </c>
      <c r="H20" s="29"/>
      <c r="I20" s="29"/>
      <c r="J20" s="29">
        <f t="shared" si="0"/>
        <v>0</v>
      </c>
      <c r="K20" s="29"/>
      <c r="L20" s="29"/>
      <c r="M20" s="29">
        <f t="shared" si="1"/>
        <v>0</v>
      </c>
      <c r="N20" s="29"/>
      <c r="O20" s="68"/>
    </row>
    <row r="21" spans="2:15" x14ac:dyDescent="0.3">
      <c r="B21" s="59"/>
      <c r="C21" s="45" t="s">
        <v>84</v>
      </c>
      <c r="D21" s="26"/>
      <c r="E21" s="26"/>
      <c r="F21" s="26"/>
      <c r="G21" s="29">
        <v>0</v>
      </c>
      <c r="H21" s="29"/>
      <c r="I21" s="29"/>
      <c r="J21" s="29">
        <f t="shared" si="0"/>
        <v>0</v>
      </c>
      <c r="K21" s="29"/>
      <c r="L21" s="29"/>
      <c r="M21" s="29">
        <f>(+J21*$G$44)+J21</f>
        <v>0</v>
      </c>
      <c r="N21" s="29"/>
      <c r="O21" s="68"/>
    </row>
    <row r="22" spans="2:15" x14ac:dyDescent="0.3">
      <c r="B22" s="59"/>
      <c r="C22" s="32" t="s">
        <v>85</v>
      </c>
      <c r="D22" s="26"/>
      <c r="E22" s="26"/>
      <c r="F22" s="26"/>
      <c r="G22" s="29"/>
      <c r="H22" s="29">
        <f>SUM(G10:G21)</f>
        <v>0</v>
      </c>
      <c r="I22" s="29"/>
      <c r="J22" s="29"/>
      <c r="K22" s="29">
        <f>SUM(J10:J21)</f>
        <v>0</v>
      </c>
      <c r="L22" s="29"/>
      <c r="M22" s="29"/>
      <c r="N22" s="29">
        <f>SUM(M10:M21)</f>
        <v>0</v>
      </c>
      <c r="O22" s="68"/>
    </row>
    <row r="23" spans="2:15" x14ac:dyDescent="0.3">
      <c r="B23" s="59"/>
      <c r="C23" s="32" t="s">
        <v>86</v>
      </c>
      <c r="D23" s="26"/>
      <c r="E23" s="26"/>
      <c r="F23" s="26"/>
      <c r="G23" s="29"/>
      <c r="H23" s="29">
        <f>H8-H22</f>
        <v>0</v>
      </c>
      <c r="I23" s="29"/>
      <c r="J23" s="29"/>
      <c r="K23" s="29">
        <f>K8-K22</f>
        <v>0</v>
      </c>
      <c r="L23" s="29"/>
      <c r="M23" s="29"/>
      <c r="N23" s="29">
        <f>N8-N22</f>
        <v>0</v>
      </c>
      <c r="O23" s="68"/>
    </row>
    <row r="24" spans="2:15" ht="7.5" customHeight="1" x14ac:dyDescent="0.3">
      <c r="B24" s="59"/>
      <c r="C24" s="32"/>
      <c r="D24" s="26"/>
      <c r="E24" s="26"/>
      <c r="F24" s="26"/>
      <c r="G24" s="29"/>
      <c r="H24" s="29"/>
      <c r="I24" s="29"/>
      <c r="J24" s="29"/>
      <c r="K24" s="29"/>
      <c r="L24" s="29"/>
      <c r="M24" s="29"/>
      <c r="N24" s="29"/>
      <c r="O24" s="68"/>
    </row>
    <row r="25" spans="2:15" x14ac:dyDescent="0.3">
      <c r="B25" s="59"/>
      <c r="C25" s="28" t="s">
        <v>87</v>
      </c>
      <c r="D25" s="26"/>
      <c r="E25" s="26"/>
      <c r="F25" s="26"/>
      <c r="G25" s="29">
        <v>0</v>
      </c>
      <c r="H25" s="29"/>
      <c r="I25" s="29"/>
      <c r="J25" s="29">
        <v>0</v>
      </c>
      <c r="K25" s="29"/>
      <c r="L25" s="29"/>
      <c r="M25" s="29">
        <v>0</v>
      </c>
      <c r="N25" s="29"/>
      <c r="O25" s="68"/>
    </row>
    <row r="26" spans="2:15" x14ac:dyDescent="0.3">
      <c r="B26" s="59"/>
      <c r="C26" s="28" t="s">
        <v>88</v>
      </c>
      <c r="D26" s="26"/>
      <c r="E26" s="26"/>
      <c r="F26" s="26"/>
      <c r="G26" s="29">
        <f>Financieringsbehoefte!J27*12+'Bestaande financieringen'!I19*12</f>
        <v>0</v>
      </c>
      <c r="H26" s="29"/>
      <c r="I26" s="29"/>
      <c r="J26" s="29">
        <f>+G26</f>
        <v>0</v>
      </c>
      <c r="K26" s="29"/>
      <c r="L26" s="29"/>
      <c r="M26" s="29">
        <f>+J26</f>
        <v>0</v>
      </c>
      <c r="N26" s="29"/>
      <c r="O26" s="68"/>
    </row>
    <row r="27" spans="2:15" x14ac:dyDescent="0.3">
      <c r="B27" s="59"/>
      <c r="C27" s="32" t="s">
        <v>89</v>
      </c>
      <c r="D27" s="26"/>
      <c r="E27" s="26"/>
      <c r="F27" s="26"/>
      <c r="G27" s="29"/>
      <c r="H27" s="29">
        <f>G25+G26</f>
        <v>0</v>
      </c>
      <c r="I27" s="29"/>
      <c r="J27" s="29"/>
      <c r="K27" s="29">
        <f>J25+J26</f>
        <v>0</v>
      </c>
      <c r="L27" s="29"/>
      <c r="M27" s="29"/>
      <c r="N27" s="29">
        <f>M25+M26</f>
        <v>0</v>
      </c>
      <c r="O27" s="68"/>
    </row>
    <row r="28" spans="2:15" ht="7.5" customHeight="1" x14ac:dyDescent="0.3">
      <c r="B28" s="59"/>
      <c r="C28" s="32"/>
      <c r="D28" s="26"/>
      <c r="E28" s="26"/>
      <c r="F28" s="26"/>
      <c r="G28" s="29"/>
      <c r="H28" s="29"/>
      <c r="I28" s="29"/>
      <c r="J28" s="29"/>
      <c r="K28" s="29"/>
      <c r="L28" s="29"/>
      <c r="M28" s="29"/>
      <c r="N28" s="29"/>
      <c r="O28" s="68"/>
    </row>
    <row r="29" spans="2:15" ht="12.75" customHeight="1" x14ac:dyDescent="0.3">
      <c r="B29" s="59"/>
      <c r="C29" s="32" t="s">
        <v>90</v>
      </c>
      <c r="D29" s="26"/>
      <c r="E29" s="26"/>
      <c r="F29" s="26"/>
      <c r="G29" s="29"/>
      <c r="H29" s="35">
        <f>H23-H27</f>
        <v>0</v>
      </c>
      <c r="I29" s="35"/>
      <c r="J29" s="35"/>
      <c r="K29" s="35">
        <f>K23-K27</f>
        <v>0</v>
      </c>
      <c r="L29" s="35"/>
      <c r="M29" s="35"/>
      <c r="N29" s="35">
        <f>N23-N27</f>
        <v>0</v>
      </c>
      <c r="O29" s="68"/>
    </row>
    <row r="30" spans="2:15" ht="6" customHeight="1" x14ac:dyDescent="0.3">
      <c r="B30" s="59"/>
      <c r="C30" s="32"/>
      <c r="D30" s="26"/>
      <c r="E30" s="26"/>
      <c r="F30" s="26"/>
      <c r="G30" s="29"/>
      <c r="H30" s="29"/>
      <c r="I30" s="29"/>
      <c r="J30" s="29"/>
      <c r="K30" s="29"/>
      <c r="L30" s="29"/>
      <c r="M30" s="29"/>
      <c r="N30" s="29"/>
      <c r="O30" s="68"/>
    </row>
    <row r="31" spans="2:15" ht="13.95" customHeight="1" x14ac:dyDescent="0.3">
      <c r="B31" s="59"/>
      <c r="C31" s="26" t="s">
        <v>91</v>
      </c>
      <c r="D31" s="26"/>
      <c r="E31" s="42">
        <v>0.2</v>
      </c>
      <c r="F31" s="26"/>
      <c r="G31" s="31"/>
      <c r="H31" s="29">
        <f>H29*E31</f>
        <v>0</v>
      </c>
      <c r="I31" s="29"/>
      <c r="J31" s="29"/>
      <c r="K31" s="29">
        <f>K29*E31</f>
        <v>0</v>
      </c>
      <c r="L31" s="29"/>
      <c r="M31" s="29"/>
      <c r="N31" s="29">
        <f>N29*E31</f>
        <v>0</v>
      </c>
      <c r="O31" s="68"/>
    </row>
    <row r="32" spans="2:15" ht="9" customHeight="1" x14ac:dyDescent="0.3">
      <c r="B32" s="59"/>
      <c r="C32" s="26"/>
      <c r="D32" s="26"/>
      <c r="E32" s="42"/>
      <c r="F32" s="26"/>
      <c r="G32" s="31"/>
      <c r="H32" s="29"/>
      <c r="I32" s="29"/>
      <c r="J32" s="29"/>
      <c r="K32" s="29"/>
      <c r="L32" s="29"/>
      <c r="M32" s="29"/>
      <c r="N32" s="29"/>
      <c r="O32" s="68"/>
    </row>
    <row r="33" spans="2:15" x14ac:dyDescent="0.3">
      <c r="B33" s="59"/>
      <c r="C33" s="32" t="s">
        <v>92</v>
      </c>
      <c r="D33" s="26"/>
      <c r="E33" s="26"/>
      <c r="F33" s="26"/>
      <c r="G33" s="29"/>
      <c r="H33" s="35">
        <f>H29-H31</f>
        <v>0</v>
      </c>
      <c r="I33" s="35"/>
      <c r="J33" s="35"/>
      <c r="K33" s="35">
        <f>K29-K31</f>
        <v>0</v>
      </c>
      <c r="L33" s="35"/>
      <c r="M33" s="35"/>
      <c r="N33" s="35">
        <f>N29-N31</f>
        <v>0</v>
      </c>
      <c r="O33" s="68"/>
    </row>
    <row r="34" spans="2:15" ht="6.75" customHeight="1" x14ac:dyDescent="0.3">
      <c r="B34" s="59"/>
      <c r="C34" s="26"/>
      <c r="D34" s="26"/>
      <c r="E34" s="26"/>
      <c r="F34" s="26"/>
      <c r="G34" s="31"/>
      <c r="H34" s="31"/>
      <c r="I34" s="31"/>
      <c r="J34" s="31"/>
      <c r="K34" s="31"/>
      <c r="L34" s="31"/>
      <c r="M34" s="31"/>
      <c r="N34" s="31"/>
      <c r="O34" s="68"/>
    </row>
    <row r="35" spans="2:15" x14ac:dyDescent="0.3">
      <c r="B35" s="59"/>
      <c r="C35" s="26"/>
      <c r="D35" s="26"/>
      <c r="E35" s="26"/>
      <c r="F35" s="26"/>
      <c r="G35" s="31"/>
      <c r="H35" s="29"/>
      <c r="I35" s="29"/>
      <c r="J35" s="31"/>
      <c r="K35" s="29"/>
      <c r="L35" s="29"/>
      <c r="M35" s="31"/>
      <c r="N35" s="29"/>
      <c r="O35" s="68"/>
    </row>
    <row r="36" spans="2:15" x14ac:dyDescent="0.3">
      <c r="B36" s="59"/>
      <c r="C36" s="26"/>
      <c r="D36" s="26"/>
      <c r="E36" s="26"/>
      <c r="F36" s="26"/>
      <c r="G36" s="31"/>
      <c r="H36" s="31"/>
      <c r="I36" s="31"/>
      <c r="J36" s="31"/>
      <c r="K36" s="31"/>
      <c r="L36" s="31"/>
      <c r="M36" s="31"/>
      <c r="N36" s="31"/>
      <c r="O36" s="68"/>
    </row>
    <row r="37" spans="2:15" ht="9" customHeight="1" thickBot="1" x14ac:dyDescent="0.35">
      <c r="B37" s="59"/>
      <c r="C37" s="1"/>
      <c r="D37" s="1"/>
      <c r="E37" s="1"/>
      <c r="F37" s="1"/>
      <c r="G37" s="1"/>
      <c r="H37" s="1"/>
      <c r="I37" s="1"/>
      <c r="J37" s="1"/>
      <c r="K37" s="1"/>
      <c r="L37" s="1"/>
      <c r="M37" s="1"/>
      <c r="N37" s="1"/>
      <c r="O37" s="68"/>
    </row>
    <row r="38" spans="2:15" ht="13.95" customHeight="1" x14ac:dyDescent="0.3">
      <c r="B38" s="83"/>
      <c r="C38" s="84" t="s">
        <v>33</v>
      </c>
      <c r="D38" s="85"/>
      <c r="E38" s="85"/>
      <c r="F38" s="85"/>
      <c r="G38" s="85"/>
      <c r="H38" s="85"/>
      <c r="I38" s="85"/>
      <c r="J38" s="85"/>
      <c r="K38" s="85"/>
      <c r="L38" s="85"/>
      <c r="M38" s="85"/>
      <c r="N38" s="85"/>
      <c r="O38" s="86"/>
    </row>
    <row r="39" spans="2:15" x14ac:dyDescent="0.3">
      <c r="B39" s="87"/>
      <c r="C39" s="1"/>
      <c r="D39" s="1"/>
      <c r="E39" s="1"/>
      <c r="F39" s="1"/>
      <c r="G39" s="1"/>
      <c r="H39" s="1"/>
      <c r="I39" s="1"/>
      <c r="J39" s="1"/>
      <c r="K39" s="1"/>
      <c r="L39" s="1"/>
      <c r="M39" s="1"/>
      <c r="N39" s="1"/>
      <c r="O39" s="88"/>
    </row>
    <row r="40" spans="2:15" x14ac:dyDescent="0.3">
      <c r="B40" s="87"/>
      <c r="C40" s="89" t="s">
        <v>93</v>
      </c>
      <c r="D40" s="1"/>
      <c r="E40" s="1"/>
      <c r="F40" s="1"/>
      <c r="G40" s="1"/>
      <c r="H40" s="1"/>
      <c r="I40" s="1"/>
      <c r="J40" s="1"/>
      <c r="K40" s="1"/>
      <c r="L40" s="1"/>
      <c r="M40" s="1"/>
      <c r="N40" s="1"/>
      <c r="O40" s="88"/>
    </row>
    <row r="41" spans="2:15" x14ac:dyDescent="0.3">
      <c r="B41" s="87"/>
      <c r="C41" s="1"/>
      <c r="D41" s="1"/>
      <c r="E41" s="1">
        <v>2020</v>
      </c>
      <c r="F41" s="1">
        <v>2021</v>
      </c>
      <c r="G41" s="1">
        <v>2022</v>
      </c>
      <c r="H41" s="1"/>
      <c r="I41" s="1"/>
      <c r="J41" s="1"/>
      <c r="K41" s="1"/>
      <c r="L41" s="1"/>
      <c r="M41" s="1"/>
      <c r="N41" s="1"/>
      <c r="O41" s="88"/>
    </row>
    <row r="42" spans="2:15" ht="15" thickBot="1" x14ac:dyDescent="0.35">
      <c r="B42" s="87"/>
      <c r="C42" s="1"/>
      <c r="D42" s="1"/>
      <c r="E42" s="1"/>
      <c r="F42" s="1"/>
      <c r="G42" s="1"/>
      <c r="H42" s="1"/>
      <c r="I42" s="1"/>
      <c r="J42" s="1"/>
      <c r="K42" s="1"/>
      <c r="L42" s="1"/>
      <c r="M42" s="1"/>
      <c r="N42" s="1"/>
      <c r="O42" s="88"/>
    </row>
    <row r="43" spans="2:15" ht="15" thickBot="1" x14ac:dyDescent="0.35">
      <c r="B43" s="87"/>
      <c r="C43" s="1" t="s">
        <v>94</v>
      </c>
      <c r="D43" s="1"/>
      <c r="E43" s="82">
        <v>0</v>
      </c>
      <c r="F43" s="82">
        <v>0</v>
      </c>
      <c r="G43" s="82">
        <v>0</v>
      </c>
      <c r="H43" s="1"/>
      <c r="I43" s="1"/>
      <c r="J43" s="1"/>
      <c r="K43" s="1"/>
      <c r="L43" s="1"/>
      <c r="M43" s="1"/>
      <c r="N43" s="1"/>
      <c r="O43" s="88"/>
    </row>
    <row r="44" spans="2:15" ht="15" thickBot="1" x14ac:dyDescent="0.35">
      <c r="B44" s="87"/>
      <c r="C44" s="1" t="s">
        <v>95</v>
      </c>
      <c r="D44" s="1"/>
      <c r="E44" s="82">
        <v>0</v>
      </c>
      <c r="F44" s="82">
        <v>0</v>
      </c>
      <c r="G44" s="82">
        <v>0</v>
      </c>
      <c r="H44" s="1"/>
      <c r="I44" s="1"/>
      <c r="J44" s="1"/>
      <c r="K44" s="1"/>
      <c r="L44" s="1"/>
      <c r="M44" s="1"/>
      <c r="N44" s="1"/>
      <c r="O44" s="88"/>
    </row>
    <row r="45" spans="2:15" ht="15" thickBot="1" x14ac:dyDescent="0.35">
      <c r="B45" s="90"/>
      <c r="C45" s="91" t="s">
        <v>96</v>
      </c>
      <c r="D45" s="91"/>
      <c r="E45" s="82">
        <v>0</v>
      </c>
      <c r="F45" s="82">
        <v>0</v>
      </c>
      <c r="G45" s="82">
        <v>0</v>
      </c>
      <c r="H45" s="91"/>
      <c r="I45" s="91"/>
      <c r="J45" s="91"/>
      <c r="K45" s="91"/>
      <c r="L45" s="91"/>
      <c r="M45" s="91"/>
      <c r="N45" s="91"/>
      <c r="O45" s="92"/>
    </row>
  </sheetData>
  <mergeCells count="9">
    <mergeCell ref="M2:N2"/>
    <mergeCell ref="M5:N5"/>
    <mergeCell ref="C4:D4"/>
    <mergeCell ref="E4:F4"/>
    <mergeCell ref="G5:H5"/>
    <mergeCell ref="J5:K5"/>
    <mergeCell ref="G4:H4"/>
    <mergeCell ref="J4:K4"/>
    <mergeCell ref="M4:N4"/>
  </mergeCells>
  <pageMargins left="0.25" right="0.25" top="1.21875" bottom="0.75" header="0.3" footer="0.3"/>
  <pageSetup paperSize="9" scale="90"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60"/>
  <sheetViews>
    <sheetView showGridLines="0" topLeftCell="A55" zoomScale="85" zoomScaleNormal="85" workbookViewId="0">
      <selection activeCell="E52" sqref="E52:G52"/>
    </sheetView>
  </sheetViews>
  <sheetFormatPr defaultRowHeight="14.4" x14ac:dyDescent="0.3"/>
  <cols>
    <col min="1" max="1" width="6.77734375" customWidth="1"/>
    <col min="2" max="2" width="3.21875" customWidth="1"/>
    <col min="3" max="3" width="27.21875" customWidth="1"/>
    <col min="4" max="15" width="13.21875" customWidth="1"/>
    <col min="16" max="16" width="3" customWidth="1"/>
    <col min="17" max="17" width="14.44140625" customWidth="1"/>
    <col min="18" max="18" width="3.21875" customWidth="1"/>
  </cols>
  <sheetData>
    <row r="3" spans="2:18" ht="29.4" thickBot="1" x14ac:dyDescent="0.6">
      <c r="B3" s="9" t="s">
        <v>97</v>
      </c>
      <c r="P3" s="12" t="s">
        <v>1</v>
      </c>
      <c r="Q3" s="106">
        <f ca="1">NOW()</f>
        <v>43942.381033101854</v>
      </c>
      <c r="R3" s="106"/>
    </row>
    <row r="4" spans="2:18" ht="18" x14ac:dyDescent="0.35">
      <c r="B4" s="67"/>
      <c r="C4" s="57"/>
      <c r="D4" s="57"/>
      <c r="E4" s="57"/>
      <c r="F4" s="57"/>
      <c r="G4" s="57"/>
      <c r="H4" s="57"/>
      <c r="I4" s="57"/>
      <c r="J4" s="57"/>
      <c r="K4" s="57"/>
      <c r="L4" s="57"/>
      <c r="M4" s="57"/>
      <c r="N4" s="57"/>
      <c r="O4" s="57"/>
      <c r="P4" s="57"/>
      <c r="Q4" s="57"/>
      <c r="R4" s="58"/>
    </row>
    <row r="5" spans="2:18" ht="4.2" customHeight="1" x14ac:dyDescent="0.3">
      <c r="B5" s="59"/>
      <c r="C5" s="1"/>
      <c r="D5" s="1"/>
      <c r="E5" s="1"/>
      <c r="F5" s="1"/>
      <c r="G5" s="1"/>
      <c r="H5" s="1"/>
      <c r="I5" s="1"/>
      <c r="J5" s="1"/>
      <c r="K5" s="1"/>
      <c r="L5" s="1"/>
      <c r="M5" s="1"/>
      <c r="N5" s="1"/>
      <c r="O5" s="1"/>
      <c r="P5" s="1"/>
      <c r="Q5" s="1"/>
      <c r="R5" s="68"/>
    </row>
    <row r="6" spans="2:18" x14ac:dyDescent="0.3">
      <c r="B6" s="59"/>
      <c r="C6" s="76"/>
      <c r="D6" s="51" t="s">
        <v>98</v>
      </c>
      <c r="E6" s="51" t="s">
        <v>99</v>
      </c>
      <c r="F6" s="51" t="s">
        <v>100</v>
      </c>
      <c r="G6" s="51" t="s">
        <v>101</v>
      </c>
      <c r="H6" s="51" t="s">
        <v>102</v>
      </c>
      <c r="I6" s="51" t="s">
        <v>103</v>
      </c>
      <c r="J6" s="51" t="s">
        <v>104</v>
      </c>
      <c r="K6" s="51" t="s">
        <v>105</v>
      </c>
      <c r="L6" s="51" t="s">
        <v>106</v>
      </c>
      <c r="M6" s="51" t="s">
        <v>107</v>
      </c>
      <c r="N6" s="51" t="s">
        <v>108</v>
      </c>
      <c r="O6" s="51" t="s">
        <v>109</v>
      </c>
      <c r="P6" s="1"/>
      <c r="Q6" s="51" t="s">
        <v>110</v>
      </c>
      <c r="R6" s="68"/>
    </row>
    <row r="7" spans="2:18" ht="15" thickBot="1" x14ac:dyDescent="0.35">
      <c r="B7" s="59"/>
      <c r="C7" s="32" t="s">
        <v>111</v>
      </c>
      <c r="D7" s="65"/>
      <c r="E7" s="65"/>
      <c r="F7" s="65"/>
      <c r="G7" s="65"/>
      <c r="H7" s="65"/>
      <c r="I7" s="65"/>
      <c r="J7" s="65"/>
      <c r="K7" s="65"/>
      <c r="L7" s="65"/>
      <c r="M7" s="65"/>
      <c r="N7" s="65"/>
      <c r="O7" s="65"/>
      <c r="P7" s="1"/>
      <c r="Q7" s="65"/>
      <c r="R7" s="68"/>
    </row>
    <row r="8" spans="2:18" ht="15" thickBot="1" x14ac:dyDescent="0.35">
      <c r="B8" s="59"/>
      <c r="C8" s="26" t="s">
        <v>112</v>
      </c>
      <c r="D8" s="79">
        <v>0</v>
      </c>
      <c r="E8" s="79">
        <v>0</v>
      </c>
      <c r="F8" s="79">
        <v>0</v>
      </c>
      <c r="G8" s="79">
        <v>0</v>
      </c>
      <c r="H8" s="79">
        <v>0</v>
      </c>
      <c r="I8" s="79">
        <v>0</v>
      </c>
      <c r="J8" s="79">
        <v>0</v>
      </c>
      <c r="K8" s="79">
        <v>0</v>
      </c>
      <c r="L8" s="79">
        <v>0</v>
      </c>
      <c r="M8" s="79">
        <v>0</v>
      </c>
      <c r="N8" s="79">
        <v>0</v>
      </c>
      <c r="O8" s="79">
        <v>0</v>
      </c>
      <c r="P8" s="4"/>
      <c r="Q8" s="29">
        <f t="shared" ref="Q8:Q10" si="0">SUM(D8:O8)</f>
        <v>0</v>
      </c>
      <c r="R8" s="68" t="str">
        <f>IF(Q8=Exploitatieprognose!G6,"OK","X")</f>
        <v>OK</v>
      </c>
    </row>
    <row r="9" spans="2:18" x14ac:dyDescent="0.3">
      <c r="B9" s="59"/>
      <c r="C9" s="28" t="s">
        <v>113</v>
      </c>
      <c r="D9" s="31">
        <f>+D8*(100%-$E52)</f>
        <v>0</v>
      </c>
      <c r="E9" s="31">
        <f t="shared" ref="E9:O9" si="1">+E8*(100%-$E52)</f>
        <v>0</v>
      </c>
      <c r="F9" s="31">
        <f t="shared" si="1"/>
        <v>0</v>
      </c>
      <c r="G9" s="31">
        <f t="shared" si="1"/>
        <v>0</v>
      </c>
      <c r="H9" s="31">
        <f t="shared" si="1"/>
        <v>0</v>
      </c>
      <c r="I9" s="31">
        <f t="shared" si="1"/>
        <v>0</v>
      </c>
      <c r="J9" s="31">
        <f t="shared" si="1"/>
        <v>0</v>
      </c>
      <c r="K9" s="31">
        <f t="shared" si="1"/>
        <v>0</v>
      </c>
      <c r="L9" s="31">
        <f t="shared" si="1"/>
        <v>0</v>
      </c>
      <c r="M9" s="31">
        <f t="shared" si="1"/>
        <v>0</v>
      </c>
      <c r="N9" s="31">
        <f t="shared" si="1"/>
        <v>0</v>
      </c>
      <c r="O9" s="31">
        <f t="shared" si="1"/>
        <v>0</v>
      </c>
      <c r="P9" s="5"/>
      <c r="Q9" s="29">
        <f t="shared" si="0"/>
        <v>0</v>
      </c>
      <c r="R9" s="68" t="str">
        <f>IF(Q9=Exploitatieprognose!G7,"OK","X")</f>
        <v>OK</v>
      </c>
    </row>
    <row r="10" spans="2:18" x14ac:dyDescent="0.3">
      <c r="B10" s="59"/>
      <c r="C10" s="28" t="s">
        <v>114</v>
      </c>
      <c r="D10" s="44">
        <f t="shared" ref="D10:O10" si="2">+D8*$E51</f>
        <v>0</v>
      </c>
      <c r="E10" s="44">
        <f t="shared" si="2"/>
        <v>0</v>
      </c>
      <c r="F10" s="44">
        <f t="shared" si="2"/>
        <v>0</v>
      </c>
      <c r="G10" s="44">
        <f t="shared" si="2"/>
        <v>0</v>
      </c>
      <c r="H10" s="44">
        <f t="shared" si="2"/>
        <v>0</v>
      </c>
      <c r="I10" s="44">
        <f t="shared" si="2"/>
        <v>0</v>
      </c>
      <c r="J10" s="44">
        <f t="shared" si="2"/>
        <v>0</v>
      </c>
      <c r="K10" s="44">
        <f t="shared" si="2"/>
        <v>0</v>
      </c>
      <c r="L10" s="44">
        <f t="shared" si="2"/>
        <v>0</v>
      </c>
      <c r="M10" s="44">
        <f t="shared" si="2"/>
        <v>0</v>
      </c>
      <c r="N10" s="44">
        <f t="shared" si="2"/>
        <v>0</v>
      </c>
      <c r="O10" s="44">
        <f t="shared" si="2"/>
        <v>0</v>
      </c>
      <c r="P10" s="5"/>
      <c r="Q10" s="33">
        <f t="shared" si="0"/>
        <v>0</v>
      </c>
      <c r="R10" s="68"/>
    </row>
    <row r="11" spans="2:18" x14ac:dyDescent="0.3">
      <c r="B11" s="59"/>
      <c r="C11" s="32" t="s">
        <v>115</v>
      </c>
      <c r="D11" s="29">
        <f>SUM(D8:D8)-D9+D10</f>
        <v>0</v>
      </c>
      <c r="E11" s="29">
        <f t="shared" ref="E11:O11" si="3">E8-E9+E10</f>
        <v>0</v>
      </c>
      <c r="F11" s="29">
        <f t="shared" si="3"/>
        <v>0</v>
      </c>
      <c r="G11" s="29">
        <f t="shared" si="3"/>
        <v>0</v>
      </c>
      <c r="H11" s="29">
        <f t="shared" si="3"/>
        <v>0</v>
      </c>
      <c r="I11" s="29">
        <f t="shared" si="3"/>
        <v>0</v>
      </c>
      <c r="J11" s="29">
        <f t="shared" si="3"/>
        <v>0</v>
      </c>
      <c r="K11" s="29">
        <f t="shared" si="3"/>
        <v>0</v>
      </c>
      <c r="L11" s="29">
        <f t="shared" si="3"/>
        <v>0</v>
      </c>
      <c r="M11" s="29">
        <f t="shared" si="3"/>
        <v>0</v>
      </c>
      <c r="N11" s="29">
        <f t="shared" si="3"/>
        <v>0</v>
      </c>
      <c r="O11" s="29">
        <f t="shared" si="3"/>
        <v>0</v>
      </c>
      <c r="P11" s="4"/>
      <c r="Q11" s="29">
        <f>SUM(Q8:Q8)-Q9+Q10</f>
        <v>0</v>
      </c>
      <c r="R11" s="68"/>
    </row>
    <row r="12" spans="2:18" x14ac:dyDescent="0.3">
      <c r="B12" s="59"/>
      <c r="C12" s="1"/>
      <c r="D12" s="2"/>
      <c r="E12" s="2"/>
      <c r="F12" s="2"/>
      <c r="G12" s="2"/>
      <c r="H12" s="2"/>
      <c r="I12" s="2"/>
      <c r="J12" s="2"/>
      <c r="K12" s="2"/>
      <c r="L12" s="2"/>
      <c r="M12" s="2"/>
      <c r="N12" s="2"/>
      <c r="O12" s="2"/>
      <c r="P12" s="4"/>
      <c r="Q12" s="2"/>
      <c r="R12" s="68"/>
    </row>
    <row r="13" spans="2:18" x14ac:dyDescent="0.3">
      <c r="B13" s="59"/>
      <c r="C13" s="32" t="s">
        <v>116</v>
      </c>
      <c r="D13" s="31"/>
      <c r="E13" s="31"/>
      <c r="F13" s="31"/>
      <c r="G13" s="31"/>
      <c r="H13" s="31"/>
      <c r="I13" s="31"/>
      <c r="J13" s="31"/>
      <c r="K13" s="31"/>
      <c r="L13" s="31"/>
      <c r="M13" s="31"/>
      <c r="N13" s="31"/>
      <c r="O13" s="31"/>
      <c r="P13" s="2"/>
      <c r="Q13" s="29"/>
      <c r="R13" s="68"/>
    </row>
    <row r="14" spans="2:18" ht="15" thickBot="1" x14ac:dyDescent="0.35">
      <c r="B14" s="59"/>
      <c r="C14" s="26"/>
      <c r="D14" s="31"/>
      <c r="E14" s="31"/>
      <c r="F14" s="31"/>
      <c r="G14" s="31"/>
      <c r="H14" s="31"/>
      <c r="I14" s="31"/>
      <c r="J14" s="31"/>
      <c r="K14" s="31"/>
      <c r="L14" s="31"/>
      <c r="M14" s="31"/>
      <c r="N14" s="31"/>
      <c r="O14" s="31"/>
      <c r="P14" s="5"/>
      <c r="Q14" s="29"/>
      <c r="R14" s="68"/>
    </row>
    <row r="15" spans="2:18" ht="15" thickBot="1" x14ac:dyDescent="0.35">
      <c r="B15" s="59"/>
      <c r="C15" s="28" t="s">
        <v>117</v>
      </c>
      <c r="D15" s="79">
        <v>0</v>
      </c>
      <c r="E15" s="79">
        <v>0</v>
      </c>
      <c r="F15" s="79">
        <v>0</v>
      </c>
      <c r="G15" s="79">
        <v>0</v>
      </c>
      <c r="H15" s="79">
        <v>0</v>
      </c>
      <c r="I15" s="79">
        <v>0</v>
      </c>
      <c r="J15" s="79">
        <v>0</v>
      </c>
      <c r="K15" s="79">
        <v>0</v>
      </c>
      <c r="L15" s="79">
        <v>0</v>
      </c>
      <c r="M15" s="79">
        <v>0</v>
      </c>
      <c r="N15" s="79">
        <v>0</v>
      </c>
      <c r="O15" s="79">
        <v>0</v>
      </c>
      <c r="P15" s="5"/>
      <c r="Q15" s="29">
        <f t="shared" ref="Q15:Q17" si="4">SUM(D15:O15)</f>
        <v>0</v>
      </c>
      <c r="R15" s="68" t="str">
        <f>IF(Q15=Financieringsbehoefte!J11,"OK","X")</f>
        <v>OK</v>
      </c>
    </row>
    <row r="16" spans="2:18" ht="15" thickBot="1" x14ac:dyDescent="0.35">
      <c r="B16" s="59"/>
      <c r="C16" s="28" t="s">
        <v>61</v>
      </c>
      <c r="D16" s="79">
        <v>0</v>
      </c>
      <c r="E16" s="79">
        <v>0</v>
      </c>
      <c r="F16" s="79">
        <v>0</v>
      </c>
      <c r="G16" s="79">
        <v>0</v>
      </c>
      <c r="H16" s="79">
        <v>0</v>
      </c>
      <c r="I16" s="79">
        <v>0</v>
      </c>
      <c r="J16" s="79">
        <v>0</v>
      </c>
      <c r="K16" s="79">
        <v>0</v>
      </c>
      <c r="L16" s="79">
        <v>0</v>
      </c>
      <c r="M16" s="79">
        <v>0</v>
      </c>
      <c r="N16" s="79">
        <v>0</v>
      </c>
      <c r="O16" s="79">
        <v>0</v>
      </c>
      <c r="P16" s="5"/>
      <c r="Q16" s="29">
        <f t="shared" si="4"/>
        <v>0</v>
      </c>
      <c r="R16" s="68" t="str">
        <f>IF(Q16=Financieringsbehoefte!J12,"OK","X")</f>
        <v>OK</v>
      </c>
    </row>
    <row r="17" spans="1:18" ht="15" thickBot="1" x14ac:dyDescent="0.35">
      <c r="A17" s="1"/>
      <c r="B17" s="59"/>
      <c r="C17" s="28" t="s">
        <v>118</v>
      </c>
      <c r="D17" s="79">
        <v>0</v>
      </c>
      <c r="E17" s="79">
        <v>0</v>
      </c>
      <c r="F17" s="79">
        <v>0</v>
      </c>
      <c r="G17" s="79">
        <v>0</v>
      </c>
      <c r="H17" s="79">
        <v>0</v>
      </c>
      <c r="I17" s="79">
        <v>0</v>
      </c>
      <c r="J17" s="79">
        <v>0</v>
      </c>
      <c r="K17" s="79">
        <v>0</v>
      </c>
      <c r="L17" s="79">
        <v>0</v>
      </c>
      <c r="M17" s="79">
        <v>0</v>
      </c>
      <c r="N17" s="79">
        <v>0</v>
      </c>
      <c r="O17" s="79">
        <v>0</v>
      </c>
      <c r="P17" s="5"/>
      <c r="Q17" s="63">
        <f t="shared" si="4"/>
        <v>0</v>
      </c>
      <c r="R17" s="68" t="str">
        <f>IF(Q17=Financieringsbehoefte!J13,"OK","X")</f>
        <v>OK</v>
      </c>
    </row>
    <row r="18" spans="1:18" x14ac:dyDescent="0.3">
      <c r="A18" s="1"/>
      <c r="B18" s="59"/>
      <c r="C18" s="32" t="s">
        <v>119</v>
      </c>
      <c r="D18" s="31">
        <f t="shared" ref="D18:O18" si="5">SUM(D14:D17)</f>
        <v>0</v>
      </c>
      <c r="E18" s="31">
        <f t="shared" si="5"/>
        <v>0</v>
      </c>
      <c r="F18" s="31">
        <f t="shared" si="5"/>
        <v>0</v>
      </c>
      <c r="G18" s="31">
        <f t="shared" si="5"/>
        <v>0</v>
      </c>
      <c r="H18" s="31">
        <f t="shared" si="5"/>
        <v>0</v>
      </c>
      <c r="I18" s="31">
        <f t="shared" si="5"/>
        <v>0</v>
      </c>
      <c r="J18" s="31">
        <f t="shared" si="5"/>
        <v>0</v>
      </c>
      <c r="K18" s="31">
        <f t="shared" si="5"/>
        <v>0</v>
      </c>
      <c r="L18" s="31">
        <f t="shared" si="5"/>
        <v>0</v>
      </c>
      <c r="M18" s="31">
        <f t="shared" si="5"/>
        <v>0</v>
      </c>
      <c r="N18" s="31">
        <f t="shared" si="5"/>
        <v>0</v>
      </c>
      <c r="O18" s="31">
        <f t="shared" si="5"/>
        <v>0</v>
      </c>
      <c r="P18" s="5"/>
      <c r="Q18" s="29">
        <f>SUM(Q14:Q17)</f>
        <v>0</v>
      </c>
      <c r="R18" s="68"/>
    </row>
    <row r="19" spans="1:18" x14ac:dyDescent="0.3">
      <c r="B19" s="59"/>
      <c r="C19" s="1"/>
      <c r="D19" s="2"/>
      <c r="E19" s="2"/>
      <c r="F19" s="2"/>
      <c r="G19" s="2"/>
      <c r="H19" s="2"/>
      <c r="I19" s="2"/>
      <c r="J19" s="2"/>
      <c r="K19" s="2"/>
      <c r="L19" s="2"/>
      <c r="M19" s="2"/>
      <c r="N19" s="2"/>
      <c r="O19" s="2"/>
      <c r="P19" s="4"/>
      <c r="Q19" s="2"/>
      <c r="R19" s="68"/>
    </row>
    <row r="20" spans="1:18" ht="15" thickBot="1" x14ac:dyDescent="0.35">
      <c r="B20" s="59"/>
      <c r="C20" s="32" t="s">
        <v>120</v>
      </c>
      <c r="D20" s="31"/>
      <c r="E20" s="31"/>
      <c r="F20" s="31"/>
      <c r="G20" s="31"/>
      <c r="H20" s="31"/>
      <c r="I20" s="31"/>
      <c r="J20" s="31"/>
      <c r="K20" s="31"/>
      <c r="L20" s="31"/>
      <c r="M20" s="31"/>
      <c r="N20" s="31"/>
      <c r="O20" s="31"/>
      <c r="P20" s="2"/>
      <c r="Q20" s="29"/>
      <c r="R20" s="68"/>
    </row>
    <row r="21" spans="1:18" ht="15" thickBot="1" x14ac:dyDescent="0.35">
      <c r="B21" s="59"/>
      <c r="C21" s="26" t="s">
        <v>121</v>
      </c>
      <c r="D21" s="79">
        <v>0</v>
      </c>
      <c r="E21" s="79">
        <v>0</v>
      </c>
      <c r="F21" s="79">
        <v>0</v>
      </c>
      <c r="G21" s="79">
        <v>0</v>
      </c>
      <c r="H21" s="79">
        <v>0</v>
      </c>
      <c r="I21" s="79">
        <v>0</v>
      </c>
      <c r="J21" s="79">
        <v>0</v>
      </c>
      <c r="K21" s="79">
        <v>0</v>
      </c>
      <c r="L21" s="79">
        <v>0</v>
      </c>
      <c r="M21" s="79">
        <v>0</v>
      </c>
      <c r="N21" s="79">
        <v>0</v>
      </c>
      <c r="O21" s="79">
        <v>0</v>
      </c>
      <c r="P21" s="5"/>
      <c r="Q21" s="29">
        <f t="shared" ref="Q21:Q38" si="6">SUM(D21:O21)</f>
        <v>0</v>
      </c>
      <c r="R21" s="68" t="str">
        <f>IF(Q21=Financieringsbehoefte!D31,"OK","X")</f>
        <v>OK</v>
      </c>
    </row>
    <row r="22" spans="1:18" ht="15" thickBot="1" x14ac:dyDescent="0.35">
      <c r="B22" s="59"/>
      <c r="C22" s="28" t="s">
        <v>75</v>
      </c>
      <c r="D22" s="79">
        <v>0</v>
      </c>
      <c r="E22" s="79">
        <v>0</v>
      </c>
      <c r="F22" s="79">
        <v>0</v>
      </c>
      <c r="G22" s="79">
        <v>0</v>
      </c>
      <c r="H22" s="79">
        <v>0</v>
      </c>
      <c r="I22" s="79">
        <v>0</v>
      </c>
      <c r="J22" s="79">
        <v>0</v>
      </c>
      <c r="K22" s="79">
        <v>0</v>
      </c>
      <c r="L22" s="79">
        <v>0</v>
      </c>
      <c r="M22" s="79">
        <v>0</v>
      </c>
      <c r="N22" s="79">
        <v>0</v>
      </c>
      <c r="O22" s="79">
        <v>0</v>
      </c>
      <c r="P22" s="5"/>
      <c r="Q22" s="29">
        <f>SUM(D22:O22)</f>
        <v>0</v>
      </c>
      <c r="R22" s="68" t="str">
        <f>IF(Q22=Exploitatieprognose!G10+Exploitatieprognose!G11,"OK","X")</f>
        <v>OK</v>
      </c>
    </row>
    <row r="23" spans="1:18" x14ac:dyDescent="0.3">
      <c r="B23" s="59"/>
      <c r="C23" s="32" t="s">
        <v>122</v>
      </c>
      <c r="D23" s="31">
        <v>0</v>
      </c>
      <c r="E23" s="31">
        <v>0</v>
      </c>
      <c r="F23" s="31">
        <v>0</v>
      </c>
      <c r="G23" s="31">
        <v>0</v>
      </c>
      <c r="H23" s="31">
        <v>0</v>
      </c>
      <c r="I23" s="31">
        <v>0</v>
      </c>
      <c r="J23" s="31">
        <v>0</v>
      </c>
      <c r="K23" s="31">
        <v>0</v>
      </c>
      <c r="L23" s="31">
        <v>0</v>
      </c>
      <c r="M23" s="31">
        <v>0</v>
      </c>
      <c r="N23" s="31">
        <v>0</v>
      </c>
      <c r="O23" s="31">
        <v>0</v>
      </c>
      <c r="P23" s="5"/>
      <c r="Q23" s="29">
        <f>SUM(D23:O23)</f>
        <v>0</v>
      </c>
      <c r="R23" s="68" t="str">
        <f>IF(Q23=Exploitatieprognose!G12,"OK","X")</f>
        <v>OK</v>
      </c>
    </row>
    <row r="24" spans="1:18" x14ac:dyDescent="0.3">
      <c r="B24" s="59"/>
      <c r="C24" s="28" t="s">
        <v>123</v>
      </c>
      <c r="D24" s="31">
        <f>Exploitatieprognose!G13/12</f>
        <v>0</v>
      </c>
      <c r="E24" s="31">
        <f>+D24</f>
        <v>0</v>
      </c>
      <c r="F24" s="31">
        <f t="shared" ref="F24:O24" si="7">+E24</f>
        <v>0</v>
      </c>
      <c r="G24" s="31">
        <f t="shared" si="7"/>
        <v>0</v>
      </c>
      <c r="H24" s="31">
        <f t="shared" si="7"/>
        <v>0</v>
      </c>
      <c r="I24" s="31">
        <f t="shared" si="7"/>
        <v>0</v>
      </c>
      <c r="J24" s="31">
        <f t="shared" si="7"/>
        <v>0</v>
      </c>
      <c r="K24" s="31">
        <f t="shared" si="7"/>
        <v>0</v>
      </c>
      <c r="L24" s="31">
        <f t="shared" si="7"/>
        <v>0</v>
      </c>
      <c r="M24" s="31">
        <f t="shared" si="7"/>
        <v>0</v>
      </c>
      <c r="N24" s="31">
        <f t="shared" si="7"/>
        <v>0</v>
      </c>
      <c r="O24" s="31">
        <f t="shared" si="7"/>
        <v>0</v>
      </c>
      <c r="P24" s="5"/>
      <c r="Q24" s="29">
        <f t="shared" si="6"/>
        <v>0</v>
      </c>
      <c r="R24" s="68" t="str">
        <f>IF(Q24=Exploitatieprognose!G13,"OK","X")</f>
        <v>OK</v>
      </c>
    </row>
    <row r="25" spans="1:18" x14ac:dyDescent="0.3">
      <c r="A25" s="1"/>
      <c r="B25" s="59"/>
      <c r="C25" s="45" t="s">
        <v>79</v>
      </c>
      <c r="D25" s="31">
        <f>+Exploitatieprognose!G15/12</f>
        <v>0</v>
      </c>
      <c r="E25" s="31">
        <f>+D25</f>
        <v>0</v>
      </c>
      <c r="F25" s="31">
        <f t="shared" ref="F25:O26" si="8">+E25</f>
        <v>0</v>
      </c>
      <c r="G25" s="31">
        <f t="shared" si="8"/>
        <v>0</v>
      </c>
      <c r="H25" s="31">
        <f t="shared" si="8"/>
        <v>0</v>
      </c>
      <c r="I25" s="31">
        <f t="shared" si="8"/>
        <v>0</v>
      </c>
      <c r="J25" s="31">
        <f t="shared" si="8"/>
        <v>0</v>
      </c>
      <c r="K25" s="31">
        <f t="shared" si="8"/>
        <v>0</v>
      </c>
      <c r="L25" s="31">
        <f t="shared" si="8"/>
        <v>0</v>
      </c>
      <c r="M25" s="31">
        <f t="shared" si="8"/>
        <v>0</v>
      </c>
      <c r="N25" s="31">
        <f t="shared" si="8"/>
        <v>0</v>
      </c>
      <c r="O25" s="31">
        <f t="shared" si="8"/>
        <v>0</v>
      </c>
      <c r="P25" s="5"/>
      <c r="Q25" s="29">
        <f t="shared" si="6"/>
        <v>0</v>
      </c>
      <c r="R25" s="68" t="str">
        <f>IF(Q25=Exploitatieprognose!G15,"OK","X")</f>
        <v>OK</v>
      </c>
    </row>
    <row r="26" spans="1:18" x14ac:dyDescent="0.3">
      <c r="B26" s="59"/>
      <c r="C26" s="45" t="s">
        <v>80</v>
      </c>
      <c r="D26" s="31">
        <f>+Exploitatieprognose!G16/12</f>
        <v>0</v>
      </c>
      <c r="E26" s="31">
        <f>+D26</f>
        <v>0</v>
      </c>
      <c r="F26" s="31">
        <f t="shared" si="8"/>
        <v>0</v>
      </c>
      <c r="G26" s="31">
        <f t="shared" si="8"/>
        <v>0</v>
      </c>
      <c r="H26" s="31">
        <f t="shared" si="8"/>
        <v>0</v>
      </c>
      <c r="I26" s="31">
        <f t="shared" si="8"/>
        <v>0</v>
      </c>
      <c r="J26" s="31">
        <f t="shared" si="8"/>
        <v>0</v>
      </c>
      <c r="K26" s="31">
        <f t="shared" si="8"/>
        <v>0</v>
      </c>
      <c r="L26" s="31">
        <f t="shared" si="8"/>
        <v>0</v>
      </c>
      <c r="M26" s="31">
        <f t="shared" si="8"/>
        <v>0</v>
      </c>
      <c r="N26" s="31">
        <f t="shared" si="8"/>
        <v>0</v>
      </c>
      <c r="O26" s="31">
        <f t="shared" si="8"/>
        <v>0</v>
      </c>
      <c r="P26" s="5"/>
      <c r="Q26" s="29">
        <f t="shared" si="6"/>
        <v>0</v>
      </c>
      <c r="R26" s="68" t="str">
        <f>IF(Q26=Exploitatieprognose!G16,"OK","X")</f>
        <v>OK</v>
      </c>
    </row>
    <row r="27" spans="1:18" x14ac:dyDescent="0.3">
      <c r="B27" s="59"/>
      <c r="C27" s="45" t="s">
        <v>81</v>
      </c>
      <c r="D27" s="31">
        <f>+Exploitatieprognose!G17/12</f>
        <v>0</v>
      </c>
      <c r="E27" s="31">
        <f t="shared" ref="E27:O31" si="9">+D27</f>
        <v>0</v>
      </c>
      <c r="F27" s="31">
        <f t="shared" si="9"/>
        <v>0</v>
      </c>
      <c r="G27" s="31">
        <f t="shared" si="9"/>
        <v>0</v>
      </c>
      <c r="H27" s="31">
        <f t="shared" si="9"/>
        <v>0</v>
      </c>
      <c r="I27" s="31">
        <f t="shared" si="9"/>
        <v>0</v>
      </c>
      <c r="J27" s="31">
        <f t="shared" si="9"/>
        <v>0</v>
      </c>
      <c r="K27" s="31">
        <f t="shared" si="9"/>
        <v>0</v>
      </c>
      <c r="L27" s="31">
        <f t="shared" si="9"/>
        <v>0</v>
      </c>
      <c r="M27" s="31">
        <f t="shared" si="9"/>
        <v>0</v>
      </c>
      <c r="N27" s="31">
        <f t="shared" si="9"/>
        <v>0</v>
      </c>
      <c r="O27" s="31">
        <f t="shared" si="9"/>
        <v>0</v>
      </c>
      <c r="P27" s="5"/>
      <c r="Q27" s="29">
        <f t="shared" si="6"/>
        <v>0</v>
      </c>
      <c r="R27" s="68" t="str">
        <f>IF(Q27=Exploitatieprognose!G17,"OK","X")</f>
        <v>OK</v>
      </c>
    </row>
    <row r="28" spans="1:18" x14ac:dyDescent="0.3">
      <c r="B28" s="59"/>
      <c r="C28" s="45" t="s">
        <v>154</v>
      </c>
      <c r="D28" s="31">
        <f>+Exploitatieprognose!G18/12</f>
        <v>0</v>
      </c>
      <c r="E28" s="31">
        <f t="shared" si="9"/>
        <v>0</v>
      </c>
      <c r="F28" s="31">
        <f t="shared" si="9"/>
        <v>0</v>
      </c>
      <c r="G28" s="31">
        <f t="shared" si="9"/>
        <v>0</v>
      </c>
      <c r="H28" s="31">
        <f t="shared" si="9"/>
        <v>0</v>
      </c>
      <c r="I28" s="31">
        <f t="shared" si="9"/>
        <v>0</v>
      </c>
      <c r="J28" s="31">
        <f t="shared" si="9"/>
        <v>0</v>
      </c>
      <c r="K28" s="31">
        <f t="shared" si="9"/>
        <v>0</v>
      </c>
      <c r="L28" s="31">
        <f t="shared" si="9"/>
        <v>0</v>
      </c>
      <c r="M28" s="31">
        <f t="shared" si="9"/>
        <v>0</v>
      </c>
      <c r="N28" s="31">
        <f t="shared" si="9"/>
        <v>0</v>
      </c>
      <c r="O28" s="31">
        <f t="shared" si="9"/>
        <v>0</v>
      </c>
      <c r="P28" s="5"/>
      <c r="Q28" s="29">
        <f t="shared" si="6"/>
        <v>0</v>
      </c>
      <c r="R28" s="68" t="str">
        <f>IF(Q28=Exploitatieprognose!G18,"OK","X")</f>
        <v>OK</v>
      </c>
    </row>
    <row r="29" spans="1:18" x14ac:dyDescent="0.3">
      <c r="B29" s="59"/>
      <c r="C29" s="45" t="s">
        <v>82</v>
      </c>
      <c r="D29" s="31">
        <f>+Exploitatieprognose!G19/12</f>
        <v>0</v>
      </c>
      <c r="E29" s="31">
        <f t="shared" si="9"/>
        <v>0</v>
      </c>
      <c r="F29" s="31">
        <f t="shared" si="9"/>
        <v>0</v>
      </c>
      <c r="G29" s="31">
        <f t="shared" si="9"/>
        <v>0</v>
      </c>
      <c r="H29" s="31">
        <f t="shared" si="9"/>
        <v>0</v>
      </c>
      <c r="I29" s="31">
        <f t="shared" si="9"/>
        <v>0</v>
      </c>
      <c r="J29" s="31">
        <f t="shared" si="9"/>
        <v>0</v>
      </c>
      <c r="K29" s="31">
        <f t="shared" si="9"/>
        <v>0</v>
      </c>
      <c r="L29" s="31">
        <f t="shared" si="9"/>
        <v>0</v>
      </c>
      <c r="M29" s="31">
        <f t="shared" si="9"/>
        <v>0</v>
      </c>
      <c r="N29" s="31">
        <f t="shared" si="9"/>
        <v>0</v>
      </c>
      <c r="O29" s="31">
        <f t="shared" si="9"/>
        <v>0</v>
      </c>
      <c r="P29" s="5"/>
      <c r="Q29" s="29">
        <f t="shared" si="6"/>
        <v>0</v>
      </c>
      <c r="R29" s="68" t="str">
        <f>IF(Q29=Exploitatieprognose!G19,"OK","X")</f>
        <v>OK</v>
      </c>
    </row>
    <row r="30" spans="1:18" x14ac:dyDescent="0.3">
      <c r="B30" s="59"/>
      <c r="C30" s="45" t="s">
        <v>83</v>
      </c>
      <c r="D30" s="31">
        <f>+Exploitatieprognose!G20/12</f>
        <v>0</v>
      </c>
      <c r="E30" s="31">
        <f t="shared" si="9"/>
        <v>0</v>
      </c>
      <c r="F30" s="31">
        <f t="shared" si="9"/>
        <v>0</v>
      </c>
      <c r="G30" s="31">
        <f t="shared" si="9"/>
        <v>0</v>
      </c>
      <c r="H30" s="31">
        <f t="shared" si="9"/>
        <v>0</v>
      </c>
      <c r="I30" s="31">
        <f t="shared" si="9"/>
        <v>0</v>
      </c>
      <c r="J30" s="31">
        <f t="shared" si="9"/>
        <v>0</v>
      </c>
      <c r="K30" s="31">
        <f t="shared" si="9"/>
        <v>0</v>
      </c>
      <c r="L30" s="31">
        <f t="shared" si="9"/>
        <v>0</v>
      </c>
      <c r="M30" s="31">
        <f t="shared" si="9"/>
        <v>0</v>
      </c>
      <c r="N30" s="31">
        <f t="shared" si="9"/>
        <v>0</v>
      </c>
      <c r="O30" s="31">
        <f t="shared" si="9"/>
        <v>0</v>
      </c>
      <c r="P30" s="5"/>
      <c r="Q30" s="29">
        <f t="shared" si="6"/>
        <v>0</v>
      </c>
      <c r="R30" s="68" t="str">
        <f>IF(Q30=Exploitatieprognose!G20,"OK","X")</f>
        <v>OK</v>
      </c>
    </row>
    <row r="31" spans="1:18" x14ac:dyDescent="0.3">
      <c r="B31" s="59"/>
      <c r="C31" s="45" t="s">
        <v>84</v>
      </c>
      <c r="D31" s="31">
        <f>+Exploitatieprognose!G21/12</f>
        <v>0</v>
      </c>
      <c r="E31" s="31">
        <f t="shared" si="9"/>
        <v>0</v>
      </c>
      <c r="F31" s="31">
        <f t="shared" si="9"/>
        <v>0</v>
      </c>
      <c r="G31" s="31">
        <f t="shared" si="9"/>
        <v>0</v>
      </c>
      <c r="H31" s="31">
        <f t="shared" si="9"/>
        <v>0</v>
      </c>
      <c r="I31" s="31">
        <f t="shared" si="9"/>
        <v>0</v>
      </c>
      <c r="J31" s="31">
        <f t="shared" si="9"/>
        <v>0</v>
      </c>
      <c r="K31" s="31">
        <f t="shared" si="9"/>
        <v>0</v>
      </c>
      <c r="L31" s="31">
        <f t="shared" si="9"/>
        <v>0</v>
      </c>
      <c r="M31" s="31">
        <f t="shared" si="9"/>
        <v>0</v>
      </c>
      <c r="N31" s="31">
        <f t="shared" si="9"/>
        <v>0</v>
      </c>
      <c r="O31" s="31">
        <f t="shared" si="9"/>
        <v>0</v>
      </c>
      <c r="P31" s="5"/>
      <c r="Q31" s="29">
        <f t="shared" si="6"/>
        <v>0</v>
      </c>
      <c r="R31" s="68" t="str">
        <f>IF(Q31=Exploitatieprognose!G21,"OK","X")</f>
        <v>OK</v>
      </c>
    </row>
    <row r="32" spans="1:18" x14ac:dyDescent="0.3">
      <c r="B32" s="59"/>
      <c r="C32" s="28" t="s">
        <v>124</v>
      </c>
      <c r="D32" s="31">
        <f>Financieringsbehoefte!$J$27+'Bestaande financieringen'!$I$19</f>
        <v>0</v>
      </c>
      <c r="E32" s="31">
        <f>Financieringsbehoefte!$J$27+'Bestaande financieringen'!$I$19</f>
        <v>0</v>
      </c>
      <c r="F32" s="31">
        <f>Financieringsbehoefte!$J$27+'Bestaande financieringen'!$I$19</f>
        <v>0</v>
      </c>
      <c r="G32" s="31">
        <f>Financieringsbehoefte!$J$27+'Bestaande financieringen'!$I$19</f>
        <v>0</v>
      </c>
      <c r="H32" s="31">
        <f>Financieringsbehoefte!$J$27+'Bestaande financieringen'!$I$19</f>
        <v>0</v>
      </c>
      <c r="I32" s="31">
        <f>Financieringsbehoefte!$J$27+'Bestaande financieringen'!$I$19</f>
        <v>0</v>
      </c>
      <c r="J32" s="31">
        <f>Financieringsbehoefte!$J$27+'Bestaande financieringen'!$I$19</f>
        <v>0</v>
      </c>
      <c r="K32" s="31">
        <f>Financieringsbehoefte!$J$27+'Bestaande financieringen'!$I$19</f>
        <v>0</v>
      </c>
      <c r="L32" s="31">
        <f>Financieringsbehoefte!$J$27+'Bestaande financieringen'!$I$19</f>
        <v>0</v>
      </c>
      <c r="M32" s="31">
        <f>Financieringsbehoefte!$J$27+'Bestaande financieringen'!$I$19</f>
        <v>0</v>
      </c>
      <c r="N32" s="31">
        <f>Financieringsbehoefte!$J$27+'Bestaande financieringen'!$I$19</f>
        <v>0</v>
      </c>
      <c r="O32" s="31">
        <f>Financieringsbehoefte!$J$27+'Bestaande financieringen'!$I$19</f>
        <v>0</v>
      </c>
      <c r="P32" s="5"/>
      <c r="Q32" s="29">
        <f t="shared" si="6"/>
        <v>0</v>
      </c>
      <c r="R32" s="68" t="str">
        <f>IF(Q32=Exploitatieprognose!G26,"OK","X")</f>
        <v>OK</v>
      </c>
    </row>
    <row r="33" spans="2:19" x14ac:dyDescent="0.3">
      <c r="B33" s="59"/>
      <c r="C33" s="32" t="s">
        <v>152</v>
      </c>
      <c r="D33" s="31">
        <f>Financieringsbehoefte!$J$28+'Bestaande financieringen'!$I$20</f>
        <v>0</v>
      </c>
      <c r="E33" s="31">
        <f>Financieringsbehoefte!$J$28+'Bestaande financieringen'!$I$20</f>
        <v>0</v>
      </c>
      <c r="F33" s="31">
        <f>Financieringsbehoefte!$J$28+'Bestaande financieringen'!$I$20</f>
        <v>0</v>
      </c>
      <c r="G33" s="31">
        <f>Financieringsbehoefte!$J$28+'Bestaande financieringen'!$I$20</f>
        <v>0</v>
      </c>
      <c r="H33" s="31">
        <f>Financieringsbehoefte!$J$28+'Bestaande financieringen'!$I$20</f>
        <v>0</v>
      </c>
      <c r="I33" s="31">
        <f>Financieringsbehoefte!$J$28+'Bestaande financieringen'!$I$20</f>
        <v>0</v>
      </c>
      <c r="J33" s="31">
        <f>Financieringsbehoefte!$J$28+'Bestaande financieringen'!$I$20</f>
        <v>0</v>
      </c>
      <c r="K33" s="31">
        <f>Financieringsbehoefte!$J$28+'Bestaande financieringen'!$I$20</f>
        <v>0</v>
      </c>
      <c r="L33" s="31">
        <f>Financieringsbehoefte!$J$28+'Bestaande financieringen'!$I$20</f>
        <v>0</v>
      </c>
      <c r="M33" s="31">
        <f>Financieringsbehoefte!$J$28+'Bestaande financieringen'!$I$20</f>
        <v>0</v>
      </c>
      <c r="N33" s="31">
        <f>Financieringsbehoefte!$J$28+'Bestaande financieringen'!$I$20</f>
        <v>0</v>
      </c>
      <c r="O33" s="31">
        <f>Financieringsbehoefte!$J$28+'Bestaande financieringen'!$I$20</f>
        <v>0</v>
      </c>
      <c r="P33" s="5"/>
      <c r="Q33" s="29">
        <f t="shared" si="6"/>
        <v>0</v>
      </c>
      <c r="R33" s="68"/>
    </row>
    <row r="34" spans="2:19" x14ac:dyDescent="0.3">
      <c r="B34" s="59"/>
      <c r="C34" s="28" t="s">
        <v>125</v>
      </c>
      <c r="D34" s="31">
        <f t="shared" ref="D34:O34" si="10">(SUM(D21:D31)+D9-D22)*21%</f>
        <v>0</v>
      </c>
      <c r="E34" s="31">
        <f t="shared" si="10"/>
        <v>0</v>
      </c>
      <c r="F34" s="31">
        <f t="shared" si="10"/>
        <v>0</v>
      </c>
      <c r="G34" s="31">
        <f t="shared" si="10"/>
        <v>0</v>
      </c>
      <c r="H34" s="31">
        <f t="shared" si="10"/>
        <v>0</v>
      </c>
      <c r="I34" s="31">
        <f t="shared" si="10"/>
        <v>0</v>
      </c>
      <c r="J34" s="31">
        <f t="shared" si="10"/>
        <v>0</v>
      </c>
      <c r="K34" s="31">
        <f t="shared" si="10"/>
        <v>0</v>
      </c>
      <c r="L34" s="31">
        <f t="shared" si="10"/>
        <v>0</v>
      </c>
      <c r="M34" s="31">
        <f t="shared" si="10"/>
        <v>0</v>
      </c>
      <c r="N34" s="31">
        <f t="shared" si="10"/>
        <v>0</v>
      </c>
      <c r="O34" s="31">
        <f t="shared" si="10"/>
        <v>0</v>
      </c>
      <c r="P34" s="5"/>
      <c r="Q34" s="29">
        <f t="shared" si="6"/>
        <v>0</v>
      </c>
      <c r="R34" s="68"/>
      <c r="S34" s="18"/>
    </row>
    <row r="35" spans="2:19" x14ac:dyDescent="0.3">
      <c r="B35" s="59"/>
      <c r="C35" s="28" t="s">
        <v>126</v>
      </c>
      <c r="D35" s="31">
        <f>SUM(M10:O10)-SUM(M34:O34)</f>
        <v>0</v>
      </c>
      <c r="E35" s="31"/>
      <c r="F35" s="31"/>
      <c r="G35" s="31">
        <f>SUM(D10:F10)-SUM(D34:F34)</f>
        <v>0</v>
      </c>
      <c r="H35" s="31"/>
      <c r="I35" s="31"/>
      <c r="J35" s="31">
        <f>SUM(G10:I10)-SUM(G34:I34)</f>
        <v>0</v>
      </c>
      <c r="K35" s="31"/>
      <c r="L35" s="31"/>
      <c r="M35" s="31">
        <f>SUM(J10:L10)-SUM(J34:L34)</f>
        <v>0</v>
      </c>
      <c r="N35" s="31"/>
      <c r="O35" s="31"/>
      <c r="P35" s="5"/>
      <c r="Q35" s="29">
        <f>SUM(D35:O35)</f>
        <v>0</v>
      </c>
      <c r="R35" s="68"/>
    </row>
    <row r="36" spans="2:19" ht="15" thickBot="1" x14ac:dyDescent="0.35">
      <c r="B36" s="59"/>
      <c r="C36" s="28"/>
      <c r="D36" s="31">
        <f>Exploitatieprognose!H35/12</f>
        <v>0</v>
      </c>
      <c r="E36" s="31">
        <f>+D36</f>
        <v>0</v>
      </c>
      <c r="F36" s="31">
        <f t="shared" ref="F36:O36" si="11">+E36</f>
        <v>0</v>
      </c>
      <c r="G36" s="31">
        <f t="shared" si="11"/>
        <v>0</v>
      </c>
      <c r="H36" s="31">
        <f t="shared" si="11"/>
        <v>0</v>
      </c>
      <c r="I36" s="31">
        <f t="shared" si="11"/>
        <v>0</v>
      </c>
      <c r="J36" s="31">
        <f t="shared" si="11"/>
        <v>0</v>
      </c>
      <c r="K36" s="31">
        <f t="shared" si="11"/>
        <v>0</v>
      </c>
      <c r="L36" s="31">
        <f t="shared" si="11"/>
        <v>0</v>
      </c>
      <c r="M36" s="31">
        <f t="shared" si="11"/>
        <v>0</v>
      </c>
      <c r="N36" s="31">
        <f t="shared" si="11"/>
        <v>0</v>
      </c>
      <c r="O36" s="31">
        <f t="shared" si="11"/>
        <v>0</v>
      </c>
      <c r="P36" s="5"/>
      <c r="Q36" s="29">
        <f t="shared" si="6"/>
        <v>0</v>
      </c>
      <c r="R36" s="68"/>
    </row>
    <row r="37" spans="2:19" ht="15" thickBot="1" x14ac:dyDescent="0.35">
      <c r="B37" s="59"/>
      <c r="C37" s="28" t="s">
        <v>156</v>
      </c>
      <c r="D37" s="79">
        <v>0</v>
      </c>
      <c r="E37" s="79">
        <v>0</v>
      </c>
      <c r="F37" s="79">
        <v>0</v>
      </c>
      <c r="G37" s="79">
        <v>0</v>
      </c>
      <c r="H37" s="79">
        <v>0</v>
      </c>
      <c r="I37" s="79">
        <v>0</v>
      </c>
      <c r="J37" s="79">
        <v>0</v>
      </c>
      <c r="K37" s="79">
        <v>0</v>
      </c>
      <c r="L37" s="79">
        <v>0</v>
      </c>
      <c r="M37" s="79">
        <v>0</v>
      </c>
      <c r="N37" s="79">
        <v>0</v>
      </c>
      <c r="O37" s="79">
        <v>0</v>
      </c>
      <c r="P37" s="5"/>
      <c r="Q37" s="29">
        <f t="shared" si="6"/>
        <v>0</v>
      </c>
      <c r="R37" s="68"/>
    </row>
    <row r="38" spans="2:19" ht="15" thickBot="1" x14ac:dyDescent="0.35">
      <c r="B38" s="59"/>
      <c r="C38" s="28" t="s">
        <v>127</v>
      </c>
      <c r="D38" s="79">
        <v>0</v>
      </c>
      <c r="E38" s="79">
        <v>0</v>
      </c>
      <c r="F38" s="79">
        <v>0</v>
      </c>
      <c r="G38" s="79">
        <v>0</v>
      </c>
      <c r="H38" s="79">
        <v>0</v>
      </c>
      <c r="I38" s="79">
        <v>0</v>
      </c>
      <c r="J38" s="79">
        <v>0</v>
      </c>
      <c r="K38" s="79">
        <v>0</v>
      </c>
      <c r="L38" s="79">
        <v>0</v>
      </c>
      <c r="M38" s="79">
        <v>0</v>
      </c>
      <c r="N38" s="79">
        <v>0</v>
      </c>
      <c r="O38" s="79">
        <v>0</v>
      </c>
      <c r="P38" s="5"/>
      <c r="Q38" s="33">
        <f t="shared" si="6"/>
        <v>0</v>
      </c>
      <c r="R38" s="68"/>
    </row>
    <row r="39" spans="2:19" x14ac:dyDescent="0.3">
      <c r="B39" s="59"/>
      <c r="C39" s="32" t="s">
        <v>128</v>
      </c>
      <c r="D39" s="31">
        <f t="shared" ref="D39:O39" si="12">SUM(D21:D38)</f>
        <v>0</v>
      </c>
      <c r="E39" s="31">
        <f t="shared" si="12"/>
        <v>0</v>
      </c>
      <c r="F39" s="31">
        <f t="shared" si="12"/>
        <v>0</v>
      </c>
      <c r="G39" s="31">
        <f t="shared" si="12"/>
        <v>0</v>
      </c>
      <c r="H39" s="31">
        <f t="shared" si="12"/>
        <v>0</v>
      </c>
      <c r="I39" s="31">
        <f t="shared" si="12"/>
        <v>0</v>
      </c>
      <c r="J39" s="31">
        <f t="shared" si="12"/>
        <v>0</v>
      </c>
      <c r="K39" s="31">
        <f t="shared" si="12"/>
        <v>0</v>
      </c>
      <c r="L39" s="31">
        <f t="shared" si="12"/>
        <v>0</v>
      </c>
      <c r="M39" s="31">
        <f t="shared" si="12"/>
        <v>0</v>
      </c>
      <c r="N39" s="31">
        <f t="shared" si="12"/>
        <v>0</v>
      </c>
      <c r="O39" s="31">
        <f t="shared" si="12"/>
        <v>0</v>
      </c>
      <c r="P39" s="5"/>
      <c r="Q39" s="31">
        <f>SUM(Q21:Q38)</f>
        <v>0</v>
      </c>
      <c r="R39" s="68"/>
    </row>
    <row r="40" spans="2:19" x14ac:dyDescent="0.3">
      <c r="B40" s="59"/>
      <c r="C40" s="13"/>
      <c r="D40" s="14"/>
      <c r="E40" s="14"/>
      <c r="F40" s="14"/>
      <c r="G40" s="14"/>
      <c r="H40" s="14"/>
      <c r="I40" s="14"/>
      <c r="J40" s="14"/>
      <c r="K40" s="14"/>
      <c r="L40" s="14"/>
      <c r="M40" s="14"/>
      <c r="N40" s="14"/>
      <c r="O40" s="14"/>
      <c r="P40" s="5"/>
      <c r="Q40" s="5"/>
      <c r="R40" s="68"/>
    </row>
    <row r="41" spans="2:19" x14ac:dyDescent="0.3">
      <c r="B41" s="59"/>
      <c r="C41" s="32" t="s">
        <v>129</v>
      </c>
      <c r="D41" s="66">
        <f>+E54</f>
        <v>0</v>
      </c>
      <c r="E41" s="66">
        <f>D43</f>
        <v>0</v>
      </c>
      <c r="F41" s="66">
        <f t="shared" ref="F41:O41" si="13">E43</f>
        <v>0</v>
      </c>
      <c r="G41" s="66">
        <f>F43</f>
        <v>0</v>
      </c>
      <c r="H41" s="66">
        <f t="shared" si="13"/>
        <v>0</v>
      </c>
      <c r="I41" s="66">
        <f t="shared" si="13"/>
        <v>0</v>
      </c>
      <c r="J41" s="66">
        <f t="shared" si="13"/>
        <v>0</v>
      </c>
      <c r="K41" s="66">
        <f t="shared" si="13"/>
        <v>0</v>
      </c>
      <c r="L41" s="66">
        <f t="shared" si="13"/>
        <v>0</v>
      </c>
      <c r="M41" s="66">
        <f t="shared" si="13"/>
        <v>0</v>
      </c>
      <c r="N41" s="66">
        <f t="shared" si="13"/>
        <v>0</v>
      </c>
      <c r="O41" s="66">
        <f t="shared" si="13"/>
        <v>0</v>
      </c>
      <c r="P41" s="5"/>
      <c r="Q41" s="66">
        <f>D41</f>
        <v>0</v>
      </c>
      <c r="R41" s="68"/>
    </row>
    <row r="42" spans="2:19" x14ac:dyDescent="0.3">
      <c r="B42" s="59"/>
      <c r="C42" s="28" t="s">
        <v>130</v>
      </c>
      <c r="D42" s="31">
        <f t="shared" ref="D42:O42" si="14">D11+D18-D39</f>
        <v>0</v>
      </c>
      <c r="E42" s="31">
        <f t="shared" si="14"/>
        <v>0</v>
      </c>
      <c r="F42" s="31">
        <f t="shared" si="14"/>
        <v>0</v>
      </c>
      <c r="G42" s="31">
        <f t="shared" si="14"/>
        <v>0</v>
      </c>
      <c r="H42" s="31">
        <f t="shared" si="14"/>
        <v>0</v>
      </c>
      <c r="I42" s="31">
        <f t="shared" si="14"/>
        <v>0</v>
      </c>
      <c r="J42" s="31">
        <f t="shared" si="14"/>
        <v>0</v>
      </c>
      <c r="K42" s="31">
        <f t="shared" si="14"/>
        <v>0</v>
      </c>
      <c r="L42" s="31">
        <f t="shared" si="14"/>
        <v>0</v>
      </c>
      <c r="M42" s="31">
        <f t="shared" si="14"/>
        <v>0</v>
      </c>
      <c r="N42" s="31">
        <f t="shared" si="14"/>
        <v>0</v>
      </c>
      <c r="O42" s="31">
        <f t="shared" si="14"/>
        <v>0</v>
      </c>
      <c r="P42" s="6"/>
      <c r="Q42" s="31">
        <f>SUM(D42:O42)</f>
        <v>0</v>
      </c>
      <c r="R42" s="68"/>
    </row>
    <row r="43" spans="2:19" x14ac:dyDescent="0.3">
      <c r="B43" s="59"/>
      <c r="C43" s="32" t="s">
        <v>131</v>
      </c>
      <c r="D43" s="66">
        <f>D41+D42</f>
        <v>0</v>
      </c>
      <c r="E43" s="66">
        <f t="shared" ref="E43:O43" si="15">E41+E42</f>
        <v>0</v>
      </c>
      <c r="F43" s="66">
        <f t="shared" si="15"/>
        <v>0</v>
      </c>
      <c r="G43" s="66">
        <f>G41+G42</f>
        <v>0</v>
      </c>
      <c r="H43" s="66">
        <f>H41+H42</f>
        <v>0</v>
      </c>
      <c r="I43" s="66">
        <f t="shared" si="15"/>
        <v>0</v>
      </c>
      <c r="J43" s="66">
        <f t="shared" si="15"/>
        <v>0</v>
      </c>
      <c r="K43" s="66">
        <f t="shared" si="15"/>
        <v>0</v>
      </c>
      <c r="L43" s="66">
        <f>L41+L42</f>
        <v>0</v>
      </c>
      <c r="M43" s="66">
        <f t="shared" si="15"/>
        <v>0</v>
      </c>
      <c r="N43" s="66">
        <f t="shared" si="15"/>
        <v>0</v>
      </c>
      <c r="O43" s="66">
        <f t="shared" si="15"/>
        <v>0</v>
      </c>
      <c r="P43" s="5"/>
      <c r="Q43" s="66">
        <f>O43</f>
        <v>0</v>
      </c>
      <c r="R43" s="68"/>
    </row>
    <row r="44" spans="2:19" ht="15" thickBot="1" x14ac:dyDescent="0.35">
      <c r="B44" s="60"/>
      <c r="C44" s="61"/>
      <c r="D44" s="61"/>
      <c r="E44" s="61"/>
      <c r="F44" s="61"/>
      <c r="G44" s="61"/>
      <c r="H44" s="61"/>
      <c r="I44" s="61"/>
      <c r="J44" s="61"/>
      <c r="K44" s="61"/>
      <c r="L44" s="61"/>
      <c r="M44" s="61"/>
      <c r="N44" s="61"/>
      <c r="O44" s="61"/>
      <c r="P44" s="61"/>
      <c r="Q44" s="61"/>
      <c r="R44" s="62"/>
    </row>
    <row r="45" spans="2:19" x14ac:dyDescent="0.3">
      <c r="C45" s="7" t="s">
        <v>33</v>
      </c>
    </row>
    <row r="48" spans="2:19" x14ac:dyDescent="0.3">
      <c r="C48" s="8" t="s">
        <v>132</v>
      </c>
      <c r="J48" s="73" t="s">
        <v>133</v>
      </c>
      <c r="M48" s="20" t="s">
        <v>134</v>
      </c>
    </row>
    <row r="49" spans="3:13" x14ac:dyDescent="0.3">
      <c r="E49">
        <v>2020</v>
      </c>
      <c r="F49">
        <v>2021</v>
      </c>
      <c r="G49">
        <v>2022</v>
      </c>
    </row>
    <row r="50" spans="3:13" ht="15" thickBot="1" x14ac:dyDescent="0.35">
      <c r="J50" t="s">
        <v>86</v>
      </c>
      <c r="M50" s="16">
        <f>+Exploitatieprognose!H33</f>
        <v>0</v>
      </c>
    </row>
    <row r="51" spans="3:13" ht="15" thickBot="1" x14ac:dyDescent="0.35">
      <c r="C51" t="s">
        <v>135</v>
      </c>
      <c r="E51" s="82">
        <v>0</v>
      </c>
      <c r="F51" s="82">
        <v>0</v>
      </c>
      <c r="G51" s="82">
        <v>0</v>
      </c>
      <c r="J51" t="s">
        <v>136</v>
      </c>
      <c r="M51" s="16">
        <f>+Exploitatieprognose!G14</f>
        <v>0</v>
      </c>
    </row>
    <row r="52" spans="3:13" ht="15" thickBot="1" x14ac:dyDescent="0.35">
      <c r="C52" t="s">
        <v>96</v>
      </c>
      <c r="E52" s="82">
        <v>0</v>
      </c>
      <c r="F52" s="82">
        <v>0</v>
      </c>
      <c r="G52" s="82">
        <v>0</v>
      </c>
      <c r="J52" t="s">
        <v>137</v>
      </c>
      <c r="M52" s="16">
        <f>+Q18</f>
        <v>0</v>
      </c>
    </row>
    <row r="53" spans="3:13" ht="15" thickBot="1" x14ac:dyDescent="0.35">
      <c r="C53" t="s">
        <v>138</v>
      </c>
      <c r="E53" s="79">
        <v>0</v>
      </c>
      <c r="F53" s="79">
        <v>0</v>
      </c>
      <c r="G53" s="79">
        <v>0</v>
      </c>
      <c r="J53" t="s">
        <v>139</v>
      </c>
      <c r="M53" s="16">
        <f>-Q33</f>
        <v>0</v>
      </c>
    </row>
    <row r="54" spans="3:13" x14ac:dyDescent="0.3">
      <c r="C54" t="s">
        <v>140</v>
      </c>
      <c r="E54" s="16">
        <f>+Openingsbalans!E26</f>
        <v>0</v>
      </c>
      <c r="F54" s="16">
        <f>+O43</f>
        <v>0</v>
      </c>
      <c r="G54" s="16"/>
      <c r="J54" t="s">
        <v>141</v>
      </c>
      <c r="M54" s="16">
        <f>-Q21</f>
        <v>0</v>
      </c>
    </row>
    <row r="55" spans="3:13" x14ac:dyDescent="0.3">
      <c r="J55" t="s">
        <v>142</v>
      </c>
      <c r="M55" s="16">
        <f>-Q36</f>
        <v>0</v>
      </c>
    </row>
    <row r="56" spans="3:13" x14ac:dyDescent="0.3">
      <c r="J56" t="s">
        <v>143</v>
      </c>
      <c r="M56" s="19">
        <f>-Q37</f>
        <v>0</v>
      </c>
    </row>
    <row r="57" spans="3:13" x14ac:dyDescent="0.3">
      <c r="J57" t="s">
        <v>144</v>
      </c>
      <c r="M57" s="16">
        <f>SUM(M50:M56)</f>
        <v>0</v>
      </c>
    </row>
    <row r="58" spans="3:13" x14ac:dyDescent="0.3">
      <c r="J58" t="s">
        <v>145</v>
      </c>
      <c r="M58" s="16">
        <f>+Q42</f>
        <v>0</v>
      </c>
    </row>
    <row r="59" spans="3:13" ht="15" thickBot="1" x14ac:dyDescent="0.35">
      <c r="J59" t="s">
        <v>146</v>
      </c>
      <c r="M59" s="74">
        <f>+M57-M58</f>
        <v>0</v>
      </c>
    </row>
    <row r="60" spans="3:13" ht="15" thickTop="1" x14ac:dyDescent="0.3"/>
  </sheetData>
  <mergeCells count="1">
    <mergeCell ref="Q3:R3"/>
  </mergeCells>
  <pageMargins left="0.25" right="0.25" top="1.0259374999999999" bottom="0.75" header="0.3" footer="0.3"/>
  <pageSetup paperSize="9" scale="67"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5"/>
  <sheetViews>
    <sheetView topLeftCell="A25" zoomScaleNormal="100" workbookViewId="0">
      <selection activeCell="C32" sqref="C32"/>
    </sheetView>
  </sheetViews>
  <sheetFormatPr defaultRowHeight="14.4" x14ac:dyDescent="0.3"/>
  <cols>
    <col min="1" max="1" width="6.77734375" customWidth="1"/>
    <col min="2" max="2" width="13.77734375" bestFit="1" customWidth="1"/>
    <col min="3" max="8" width="9.77734375" bestFit="1" customWidth="1"/>
    <col min="9" max="9" width="10.21875" bestFit="1" customWidth="1"/>
    <col min="10" max="10" width="9.77734375" bestFit="1" customWidth="1"/>
    <col min="11" max="13" width="10.21875" bestFit="1" customWidth="1"/>
    <col min="14" max="14" width="10" bestFit="1" customWidth="1"/>
    <col min="15" max="15" width="6.77734375" customWidth="1"/>
  </cols>
  <sheetData>
    <row r="2" spans="2:14" ht="28.8" x14ac:dyDescent="0.55000000000000004">
      <c r="B2" s="9" t="s">
        <v>147</v>
      </c>
      <c r="L2" s="12" t="s">
        <v>1</v>
      </c>
      <c r="M2" s="113">
        <f ca="1">NOW()</f>
        <v>43942.381033101854</v>
      </c>
      <c r="N2" s="113"/>
    </row>
    <row r="25" spans="2:14" x14ac:dyDescent="0.3">
      <c r="B25" s="7" t="s">
        <v>33</v>
      </c>
    </row>
    <row r="27" spans="2:14" x14ac:dyDescent="0.3">
      <c r="B27" t="s">
        <v>148</v>
      </c>
    </row>
    <row r="29" spans="2:14" x14ac:dyDescent="0.3">
      <c r="C29" s="51" t="s">
        <v>98</v>
      </c>
      <c r="D29" s="51" t="s">
        <v>99</v>
      </c>
      <c r="E29" s="51" t="s">
        <v>100</v>
      </c>
      <c r="F29" s="51" t="s">
        <v>101</v>
      </c>
      <c r="G29" s="51" t="s">
        <v>102</v>
      </c>
      <c r="H29" s="51" t="s">
        <v>103</v>
      </c>
      <c r="I29" s="51" t="s">
        <v>104</v>
      </c>
      <c r="J29" s="51" t="s">
        <v>105</v>
      </c>
      <c r="K29" s="51" t="s">
        <v>106</v>
      </c>
      <c r="L29" s="51" t="s">
        <v>107</v>
      </c>
      <c r="M29" s="51" t="s">
        <v>108</v>
      </c>
      <c r="N29" s="51" t="s">
        <v>109</v>
      </c>
    </row>
    <row r="30" spans="2:14" x14ac:dyDescent="0.3">
      <c r="B30" t="s">
        <v>129</v>
      </c>
      <c r="C30" s="17">
        <f>Liquiditeitsprognose!D41</f>
        <v>0</v>
      </c>
      <c r="D30" s="17">
        <f>Liquiditeitsprognose!E41</f>
        <v>0</v>
      </c>
      <c r="E30" s="17">
        <f>Liquiditeitsprognose!F41</f>
        <v>0</v>
      </c>
      <c r="F30" s="17">
        <f>Liquiditeitsprognose!G41</f>
        <v>0</v>
      </c>
      <c r="G30" s="17">
        <f>Liquiditeitsprognose!H41</f>
        <v>0</v>
      </c>
      <c r="H30" s="17">
        <f>Liquiditeitsprognose!I41</f>
        <v>0</v>
      </c>
      <c r="I30" s="17">
        <f>Liquiditeitsprognose!J41</f>
        <v>0</v>
      </c>
      <c r="J30" s="17">
        <f>Liquiditeitsprognose!K41</f>
        <v>0</v>
      </c>
      <c r="K30" s="17">
        <f>Liquiditeitsprognose!L41</f>
        <v>0</v>
      </c>
      <c r="L30" s="17">
        <f>Liquiditeitsprognose!M41</f>
        <v>0</v>
      </c>
      <c r="M30" s="17">
        <f>Liquiditeitsprognose!N41</f>
        <v>0</v>
      </c>
      <c r="N30" s="17">
        <f>Liquiditeitsprognose!O41</f>
        <v>0</v>
      </c>
    </row>
    <row r="31" spans="2:14" x14ac:dyDescent="0.3">
      <c r="B31" t="s">
        <v>130</v>
      </c>
      <c r="C31" s="17">
        <f>Liquiditeitsprognose!D42</f>
        <v>0</v>
      </c>
      <c r="D31" s="17">
        <f>Liquiditeitsprognose!E42</f>
        <v>0</v>
      </c>
      <c r="E31" s="17">
        <f>Liquiditeitsprognose!F42</f>
        <v>0</v>
      </c>
      <c r="F31" s="17">
        <f>Liquiditeitsprognose!G42</f>
        <v>0</v>
      </c>
      <c r="G31" s="17">
        <f>Liquiditeitsprognose!H42</f>
        <v>0</v>
      </c>
      <c r="H31" s="17">
        <f>Liquiditeitsprognose!I42</f>
        <v>0</v>
      </c>
      <c r="I31" s="17">
        <f>Liquiditeitsprognose!J42</f>
        <v>0</v>
      </c>
      <c r="J31" s="17">
        <f>Liquiditeitsprognose!K42</f>
        <v>0</v>
      </c>
      <c r="K31" s="17">
        <f>Liquiditeitsprognose!L42</f>
        <v>0</v>
      </c>
      <c r="L31" s="17">
        <f>Liquiditeitsprognose!M42</f>
        <v>0</v>
      </c>
      <c r="M31" s="17">
        <f>Liquiditeitsprognose!N42</f>
        <v>0</v>
      </c>
      <c r="N31" s="17">
        <f>Liquiditeitsprognose!O42</f>
        <v>0</v>
      </c>
    </row>
    <row r="32" spans="2:14" x14ac:dyDescent="0.3">
      <c r="B32" t="s">
        <v>131</v>
      </c>
      <c r="C32" s="17">
        <f>Liquiditeitsprognose!D43</f>
        <v>0</v>
      </c>
      <c r="D32" s="17">
        <f>Liquiditeitsprognose!E43</f>
        <v>0</v>
      </c>
      <c r="E32" s="17">
        <f>Liquiditeitsprognose!F43</f>
        <v>0</v>
      </c>
      <c r="F32" s="17">
        <f>Liquiditeitsprognose!G43</f>
        <v>0</v>
      </c>
      <c r="G32" s="17">
        <f>Liquiditeitsprognose!H43</f>
        <v>0</v>
      </c>
      <c r="H32" s="17">
        <f>Liquiditeitsprognose!I43</f>
        <v>0</v>
      </c>
      <c r="I32" s="17">
        <f>Liquiditeitsprognose!J43</f>
        <v>0</v>
      </c>
      <c r="J32" s="17">
        <f>Liquiditeitsprognose!K43</f>
        <v>0</v>
      </c>
      <c r="K32" s="17">
        <f>Liquiditeitsprognose!L43</f>
        <v>0</v>
      </c>
      <c r="L32" s="17">
        <f>Liquiditeitsprognose!M43</f>
        <v>0</v>
      </c>
      <c r="M32" s="17">
        <f>Liquiditeitsprognose!N43</f>
        <v>0</v>
      </c>
      <c r="N32" s="17">
        <f>Liquiditeitsprognose!O43</f>
        <v>0</v>
      </c>
    </row>
    <row r="35" spans="14:15" x14ac:dyDescent="0.3">
      <c r="N35" s="12"/>
      <c r="O35" s="11"/>
    </row>
  </sheetData>
  <mergeCells count="1">
    <mergeCell ref="M2:N2"/>
  </mergeCells>
  <pageMargins left="0.7" right="0.7" top="1.2886458333333333" bottom="0.75" header="0.3" footer="0.3"/>
  <pageSetup paperSize="9" scale="85" orientation="landscape" r:id="rId1"/>
  <headerFooter>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8"/>
  <sheetViews>
    <sheetView topLeftCell="A6" zoomScaleNormal="100" workbookViewId="0">
      <selection activeCell="A26" sqref="A26"/>
    </sheetView>
  </sheetViews>
  <sheetFormatPr defaultRowHeight="14.4" x14ac:dyDescent="0.3"/>
  <cols>
    <col min="1" max="1" width="6.77734375" customWidth="1"/>
    <col min="3" max="3" width="13.5546875" bestFit="1" customWidth="1"/>
    <col min="4" max="4" width="9.77734375" bestFit="1" customWidth="1"/>
    <col min="6" max="6" width="9.77734375" bestFit="1" customWidth="1"/>
    <col min="8" max="8" width="9.77734375" bestFit="1" customWidth="1"/>
    <col min="9" max="9" width="14.44140625" bestFit="1" customWidth="1"/>
    <col min="14" max="14" width="14.44140625" bestFit="1" customWidth="1"/>
  </cols>
  <sheetData>
    <row r="2" spans="2:9" ht="28.8" x14ac:dyDescent="0.55000000000000004">
      <c r="B2" s="9" t="s">
        <v>149</v>
      </c>
      <c r="H2" s="12" t="s">
        <v>1</v>
      </c>
      <c r="I2" s="11">
        <f ca="1">NOW()</f>
        <v>43942.381033101854</v>
      </c>
    </row>
    <row r="20" spans="2:8" x14ac:dyDescent="0.3">
      <c r="B20" s="7" t="s">
        <v>33</v>
      </c>
    </row>
    <row r="22" spans="2:8" x14ac:dyDescent="0.3">
      <c r="C22" s="15" t="s">
        <v>148</v>
      </c>
    </row>
    <row r="24" spans="2:8" x14ac:dyDescent="0.3">
      <c r="D24">
        <v>2020</v>
      </c>
      <c r="F24">
        <v>2021</v>
      </c>
      <c r="H24">
        <v>2022</v>
      </c>
    </row>
    <row r="25" spans="2:8" x14ac:dyDescent="0.3">
      <c r="C25" s="32" t="s">
        <v>73</v>
      </c>
      <c r="D25" s="72">
        <f>Exploitatieprognose!G6</f>
        <v>0</v>
      </c>
      <c r="E25" s="72"/>
      <c r="F25" s="72">
        <f>+Exploitatieprognose!J6</f>
        <v>0</v>
      </c>
      <c r="G25" s="72"/>
      <c r="H25" s="72">
        <f>+Exploitatieprognose!M6</f>
        <v>0</v>
      </c>
    </row>
    <row r="26" spans="2:8" x14ac:dyDescent="0.3">
      <c r="C26" t="s">
        <v>115</v>
      </c>
      <c r="D26" s="72">
        <f>+Exploitatieprognose!H8</f>
        <v>0</v>
      </c>
      <c r="E26" s="16"/>
      <c r="F26" s="72">
        <f>+Exploitatieprognose!K8</f>
        <v>0</v>
      </c>
      <c r="G26" s="16"/>
      <c r="H26" s="72">
        <f>Exploitatieprognose!N8</f>
        <v>0</v>
      </c>
    </row>
    <row r="27" spans="2:8" x14ac:dyDescent="0.3">
      <c r="C27" t="s">
        <v>150</v>
      </c>
      <c r="D27" s="16">
        <f>Exploitatieprognose!H23+Exploitatieprognose!G14</f>
        <v>0</v>
      </c>
      <c r="E27" s="16"/>
      <c r="F27" s="16">
        <f>Exploitatieprognose!K23+Exploitatieprognose!J14</f>
        <v>0</v>
      </c>
      <c r="G27" s="16"/>
      <c r="H27" s="16">
        <f>Exploitatieprognose!N23+Exploitatieprognose!M14</f>
        <v>0</v>
      </c>
    </row>
    <row r="28" spans="2:8" x14ac:dyDescent="0.3">
      <c r="C28" t="s">
        <v>151</v>
      </c>
      <c r="D28" s="16">
        <f>Exploitatieprognose!H33</f>
        <v>0</v>
      </c>
      <c r="E28" s="16"/>
      <c r="F28" s="16">
        <f>Exploitatieprognose!K33</f>
        <v>0</v>
      </c>
      <c r="G28" s="16"/>
      <c r="H28" s="16">
        <f>Exploitatieprognose!N33</f>
        <v>0</v>
      </c>
    </row>
  </sheetData>
  <pageMargins left="0.7" right="0.7" top="1.4166666666666667" bottom="0.75" header="0.3" footer="0.3"/>
  <pageSetup paperSize="9" orientation="landscape" r:id="rId1"/>
  <headerFooter>
    <oddHeader>&amp;L&amp;G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4EA1885001C4D872D6B9C47FCAC55" ma:contentTypeVersion="2" ma:contentTypeDescription="Create a new document." ma:contentTypeScope="" ma:versionID="b6f07ae904b0100805a7963928fc7b32">
  <xsd:schema xmlns:xsd="http://www.w3.org/2001/XMLSchema" xmlns:xs="http://www.w3.org/2001/XMLSchema" xmlns:p="http://schemas.microsoft.com/office/2006/metadata/properties" xmlns:ns2="1a26adf6-dfb1-4002-9d7e-05e0b4b661ab" targetNamespace="http://schemas.microsoft.com/office/2006/metadata/properties" ma:root="true" ma:fieldsID="f523c5b08c2dbad84ee7fbeadabd2f64" ns2:_="">
    <xsd:import namespace="1a26adf6-dfb1-4002-9d7e-05e0b4b661a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26adf6-dfb1-4002-9d7e-05e0b4b66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560E77-78F7-4A1D-82CC-22DCC3B5ED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26adf6-dfb1-4002-9d7e-05e0b4b66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6E928-32C8-4976-AD12-15B5B4445AE5}">
  <ds:schemaRefs>
    <ds:schemaRef ds:uri="http://schemas.microsoft.com/sharepoint/v3/contenttype/forms"/>
  </ds:schemaRefs>
</ds:datastoreItem>
</file>

<file path=customXml/itemProps3.xml><?xml version="1.0" encoding="utf-8"?>
<ds:datastoreItem xmlns:ds="http://schemas.openxmlformats.org/officeDocument/2006/customXml" ds:itemID="{1677430F-AE71-4C31-AB23-A47C84541A55}">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purl.org/dc/dcmitype/"/>
    <ds:schemaRef ds:uri="1a26adf6-dfb1-4002-9d7e-05e0b4b661ab"/>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4</vt:i4>
      </vt:variant>
    </vt:vector>
  </HeadingPairs>
  <TitlesOfParts>
    <vt:vector size="12" baseType="lpstr">
      <vt:lpstr>inleiding en toelichting</vt:lpstr>
      <vt:lpstr>Financieringsbehoefte</vt:lpstr>
      <vt:lpstr>Bestaande financieringen</vt:lpstr>
      <vt:lpstr>Openingsbalans</vt:lpstr>
      <vt:lpstr>Exploitatieprognose</vt:lpstr>
      <vt:lpstr>Liquiditeitsprognose</vt:lpstr>
      <vt:lpstr>Grafisch rek. crt.</vt:lpstr>
      <vt:lpstr>Grafisch V$W</vt:lpstr>
      <vt:lpstr>Exploitatieprognose!Afdrukbereik</vt:lpstr>
      <vt:lpstr>'Grafisch rek. crt.'!Afdrukbereik</vt:lpstr>
      <vt:lpstr>'Grafisch V$W'!Afdrukbereik</vt:lpstr>
      <vt:lpstr>Liquiditeitsprognose!Afdrukbereik</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Loesje Overbeke</cp:lastModifiedBy>
  <cp:revision/>
  <dcterms:created xsi:type="dcterms:W3CDTF">2016-01-22T09:44:22Z</dcterms:created>
  <dcterms:modified xsi:type="dcterms:W3CDTF">2020-04-21T07:08:56Z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0x01010006C4EA1885001C4D872D6B9C47FCAC55</vt:lpwstr>
  </property>
</Properties>
</file>