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m-rds02\Home$\loesje\Desktop\"/>
    </mc:Choice>
  </mc:AlternateContent>
  <xr:revisionPtr revIDLastSave="0" documentId="13_ncr:1_{FCF98DBC-30F6-49FB-8AF7-35E9DF353B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erekening1laag" sheetId="1" r:id="rId1"/>
    <sheet name="berekening2hoog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  <c r="I41" i="2"/>
  <c r="I35" i="2"/>
  <c r="I46" i="2"/>
  <c r="I45" i="2"/>
  <c r="K46" i="2"/>
  <c r="K45" i="2"/>
  <c r="E49" i="2"/>
  <c r="A49" i="2"/>
  <c r="E45" i="2"/>
  <c r="A45" i="2"/>
  <c r="A31" i="2"/>
  <c r="E38" i="1"/>
  <c r="C38" i="1"/>
  <c r="E38" i="2"/>
  <c r="C38" i="2"/>
  <c r="A38" i="2"/>
  <c r="I56" i="2"/>
  <c r="G56" i="2"/>
  <c r="G51" i="2"/>
  <c r="G50" i="2"/>
  <c r="G46" i="2"/>
  <c r="G45" i="2"/>
  <c r="G42" i="2"/>
  <c r="G41" i="2"/>
  <c r="A25" i="2"/>
  <c r="A16" i="2"/>
  <c r="A15" i="2"/>
  <c r="A13" i="2"/>
  <c r="A12" i="2"/>
  <c r="A10" i="2"/>
  <c r="A9" i="2"/>
  <c r="A8" i="2"/>
  <c r="A7" i="2"/>
  <c r="A24" i="2"/>
  <c r="A23" i="2"/>
  <c r="A22" i="2"/>
  <c r="A21" i="2"/>
  <c r="A20" i="2"/>
  <c r="A18" i="2"/>
  <c r="A17" i="2"/>
  <c r="E9" i="2"/>
  <c r="E8" i="2"/>
  <c r="E7" i="2"/>
  <c r="E36" i="2"/>
  <c r="C36" i="2"/>
  <c r="A29" i="2"/>
  <c r="A27" i="2"/>
  <c r="K42" i="2"/>
  <c r="K41" i="2"/>
  <c r="K33" i="2"/>
  <c r="F24" i="2"/>
  <c r="E16" i="2"/>
  <c r="N24" i="2"/>
  <c r="L24" i="2"/>
  <c r="M16" i="2"/>
  <c r="K16" i="2"/>
  <c r="M12" i="2"/>
  <c r="K12" i="2"/>
  <c r="A1" i="2"/>
  <c r="E5" i="2"/>
  <c r="M10" i="2"/>
  <c r="K10" i="2"/>
  <c r="M5" i="2"/>
  <c r="K5" i="2"/>
  <c r="H5" i="2"/>
  <c r="M8" i="2"/>
  <c r="M9" i="2"/>
  <c r="M7" i="2"/>
  <c r="K8" i="2"/>
  <c r="K9" i="2"/>
  <c r="K7" i="2"/>
  <c r="E33" i="2" l="1"/>
  <c r="C33" i="2"/>
  <c r="C34" i="2" s="1"/>
  <c r="I24" i="2"/>
  <c r="I22" i="2"/>
  <c r="N16" i="2"/>
  <c r="L16" i="2"/>
  <c r="F16" i="2"/>
  <c r="N12" i="2"/>
  <c r="L12" i="2"/>
  <c r="M11" i="2"/>
  <c r="E10" i="2"/>
  <c r="E11" i="2" s="1"/>
  <c r="I9" i="2"/>
  <c r="I8" i="2"/>
  <c r="I7" i="2"/>
  <c r="I10" i="2" s="1"/>
  <c r="N16" i="1"/>
  <c r="N12" i="1"/>
  <c r="M10" i="1"/>
  <c r="M11" i="1" s="1"/>
  <c r="L16" i="1"/>
  <c r="L12" i="1"/>
  <c r="K10" i="1"/>
  <c r="K11" i="1" s="1"/>
  <c r="N11" i="2" l="1"/>
  <c r="M13" i="2"/>
  <c r="N13" i="2" s="1"/>
  <c r="N15" i="2" s="1"/>
  <c r="N25" i="2" s="1"/>
  <c r="K11" i="2"/>
  <c r="K13" i="2" s="1"/>
  <c r="L13" i="2" s="1"/>
  <c r="H56" i="2"/>
  <c r="I23" i="2" s="1"/>
  <c r="E13" i="2"/>
  <c r="F13" i="2" s="1"/>
  <c r="B45" i="2"/>
  <c r="F11" i="2"/>
  <c r="E34" i="2"/>
  <c r="E35" i="2" s="1"/>
  <c r="E37" i="2" s="1"/>
  <c r="C35" i="2"/>
  <c r="C37" i="2" s="1"/>
  <c r="M15" i="2"/>
  <c r="M13" i="1"/>
  <c r="N13" i="1" s="1"/>
  <c r="N11" i="1"/>
  <c r="L11" i="1"/>
  <c r="K13" i="1"/>
  <c r="L13" i="1" s="1"/>
  <c r="L11" i="2" l="1"/>
  <c r="L15" i="2" s="1"/>
  <c r="L25" i="2" s="1"/>
  <c r="K15" i="2"/>
  <c r="I21" i="2"/>
  <c r="E12" i="2"/>
  <c r="I11" i="2"/>
  <c r="I15" i="2" s="1"/>
  <c r="M15" i="1"/>
  <c r="N15" i="1"/>
  <c r="N25" i="1" s="1"/>
  <c r="L15" i="1"/>
  <c r="L25" i="1" s="1"/>
  <c r="K15" i="1"/>
  <c r="F12" i="2" l="1"/>
  <c r="F15" i="2" s="1"/>
  <c r="F25" i="2" s="1"/>
  <c r="E15" i="2"/>
  <c r="I24" i="1"/>
  <c r="H45" i="2" l="1"/>
  <c r="H50" i="2"/>
  <c r="I38" i="2"/>
  <c r="I40" i="2" s="1"/>
  <c r="B49" i="2"/>
  <c r="I17" i="2" s="1"/>
  <c r="H46" i="2"/>
  <c r="I19" i="2" s="1"/>
  <c r="H51" i="2"/>
  <c r="I32" i="2"/>
  <c r="I34" i="2" s="1"/>
  <c r="E33" i="1"/>
  <c r="I18" i="2" l="1"/>
  <c r="E34" i="1"/>
  <c r="E35" i="1" s="1"/>
  <c r="E37" i="1" s="1"/>
  <c r="C33" i="1"/>
  <c r="C34" i="1" s="1"/>
  <c r="C35" i="1" s="1"/>
  <c r="C37" i="1" s="1"/>
  <c r="F16" i="1"/>
  <c r="E10" i="1"/>
  <c r="E11" i="1" s="1"/>
  <c r="B45" i="1" s="1"/>
  <c r="E45" i="1" s="1"/>
  <c r="I9" i="1"/>
  <c r="I8" i="1"/>
  <c r="I7" i="1"/>
  <c r="I21" i="1" l="1"/>
  <c r="E12" i="1"/>
  <c r="H56" i="1"/>
  <c r="F11" i="1"/>
  <c r="E13" i="1"/>
  <c r="F13" i="1" s="1"/>
  <c r="I10" i="1"/>
  <c r="I56" i="1" l="1"/>
  <c r="I23" i="1" s="1"/>
  <c r="F12" i="1"/>
  <c r="F15" i="1" s="1"/>
  <c r="F25" i="1" s="1"/>
  <c r="I11" i="1"/>
  <c r="I15" i="1" s="1"/>
  <c r="I22" i="1"/>
  <c r="E15" i="1"/>
  <c r="B49" i="1" l="1"/>
  <c r="H46" i="1"/>
  <c r="I46" i="1" s="1"/>
  <c r="I38" i="1"/>
  <c r="H51" i="1"/>
  <c r="I51" i="1" s="1"/>
  <c r="I51" i="2" s="1"/>
  <c r="I32" i="1"/>
  <c r="I34" i="1" s="1"/>
  <c r="I35" i="1" s="1"/>
  <c r="H45" i="1"/>
  <c r="I45" i="1" s="1"/>
  <c r="H50" i="1"/>
  <c r="I50" i="1" s="1"/>
  <c r="I50" i="2" s="1"/>
  <c r="I53" i="2" s="1"/>
  <c r="I20" i="2" s="1"/>
  <c r="I25" i="2" s="1"/>
  <c r="E49" i="1" l="1"/>
  <c r="I17" i="1" s="1"/>
  <c r="I19" i="1"/>
  <c r="I53" i="1"/>
  <c r="I20" i="1" s="1"/>
  <c r="I40" i="1"/>
  <c r="I41" i="1" l="1"/>
  <c r="I42" i="1"/>
  <c r="I18" i="1"/>
  <c r="I25" i="1" s="1"/>
</calcChain>
</file>

<file path=xl/sharedStrings.xml><?xml version="1.0" encoding="utf-8"?>
<sst xmlns="http://schemas.openxmlformats.org/spreadsheetml/2006/main" count="94" uniqueCount="56">
  <si>
    <t>Vakantietoeslag 8%</t>
  </si>
  <si>
    <t>NETTO MAANDLOON/WERKGEVERSLAST</t>
  </si>
  <si>
    <t>Werknemersberekening</t>
  </si>
  <si>
    <t>Werkgeverslasten</t>
  </si>
  <si>
    <t>Vakantieopbouw(8%)</t>
  </si>
  <si>
    <t>BRUTO MAANDLOON</t>
  </si>
  <si>
    <r>
      <t xml:space="preserve">Af: werknemersdeel pensioenpremie </t>
    </r>
    <r>
      <rPr>
        <sz val="8"/>
        <rFont val="Arial"/>
        <family val="2"/>
      </rPr>
      <t>1)</t>
    </r>
  </si>
  <si>
    <t>€</t>
  </si>
  <si>
    <t>1)  Werkgevers- en werknemersdeel pensioen:</t>
  </si>
  <si>
    <t>WAO/WIA-premie kl.werkgevers</t>
  </si>
  <si>
    <t>Toeslag BHV</t>
  </si>
  <si>
    <t>Inhouding 0,0%</t>
  </si>
  <si>
    <t xml:space="preserve">0,9% van </t>
  </si>
  <si>
    <t>Bij:vergoeding gereedschap- en kledinggeld</t>
  </si>
  <si>
    <t>Tijdvakdagen (21,67)</t>
  </si>
  <si>
    <t>Toeslag praktijkopleider</t>
  </si>
  <si>
    <t>HEFFINGSLOON</t>
  </si>
  <si>
    <t>Heffingsloon</t>
  </si>
  <si>
    <t>0,00% van</t>
  </si>
  <si>
    <r>
      <t>Af: WAO/WIA-plus</t>
    </r>
    <r>
      <rPr>
        <sz val="8"/>
        <rFont val="Arial"/>
        <family val="2"/>
      </rPr>
      <t xml:space="preserve"> 2)</t>
    </r>
  </si>
  <si>
    <r>
      <t xml:space="preserve">Bij:werkgeversdeel WAO/WIA-plus regeling </t>
    </r>
    <r>
      <rPr>
        <sz val="8"/>
        <rFont val="Arial"/>
        <family val="2"/>
      </rPr>
      <t>2)</t>
    </r>
  </si>
  <si>
    <t>4) Werknemersdeel WW:</t>
  </si>
  <si>
    <t>5) Werkgeversdeel WW:</t>
  </si>
  <si>
    <t>7) Werkgeversdeel gedifferentieerde</t>
  </si>
  <si>
    <t>2) Werkgevers- en werknemersdeel WAO/WIA-plus:</t>
  </si>
  <si>
    <t>3) Werkgeversbijdrage Zorgverzekeringswet:</t>
  </si>
  <si>
    <t>8) Werkgeversdeel sociaal fonds:</t>
  </si>
  <si>
    <r>
      <t>Bij:werkgeversdeel sociaal fonds 0,9%</t>
    </r>
    <r>
      <rPr>
        <sz val="8"/>
        <rFont val="Arial"/>
        <family val="2"/>
      </rPr>
      <t xml:space="preserve"> 8)</t>
    </r>
  </si>
  <si>
    <t>Werkg</t>
  </si>
  <si>
    <t>Werkn</t>
  </si>
  <si>
    <t>Werknemersberekeningen</t>
  </si>
  <si>
    <r>
      <t xml:space="preserve">Bij:werkgeversdeel pensioenpremie 13,15% </t>
    </r>
    <r>
      <rPr>
        <sz val="8"/>
        <rFont val="Arial"/>
        <family val="2"/>
      </rPr>
      <t>1)</t>
    </r>
  </si>
  <si>
    <t>6) Werkgeversdeel WAO/WIA-basispremie (Aof):</t>
  </si>
  <si>
    <t>Gebaseerd op 260 SV-dagen</t>
  </si>
  <si>
    <t>Franchise per maand</t>
  </si>
  <si>
    <t>Bruto loon per maand</t>
  </si>
  <si>
    <t>Af: LOONHEFFING (incl.loonh.korting)*</t>
  </si>
  <si>
    <t>Kleine werkgever</t>
  </si>
  <si>
    <t>Grote werkgever</t>
  </si>
  <si>
    <t>LOONBEREKENING PER 1 JANUARI 2023</t>
  </si>
  <si>
    <t>Toelichting loonberekening 1 januari 2023</t>
  </si>
  <si>
    <t>* Op basis van de bekend zijnde witte loonheffingstabel per maand 2023.</t>
  </si>
  <si>
    <r>
      <t>Bij:werkgeversbijdrage ZVW 6,68% 3</t>
    </r>
    <r>
      <rPr>
        <sz val="8"/>
        <rFont val="Arial"/>
        <family val="2"/>
      </rPr>
      <t>)</t>
    </r>
  </si>
  <si>
    <r>
      <t>Bij:werkgeversdeel WW 2,64%</t>
    </r>
    <r>
      <rPr>
        <sz val="8"/>
        <rFont val="Arial"/>
        <family val="2"/>
      </rPr>
      <t xml:space="preserve"> 5)</t>
    </r>
  </si>
  <si>
    <r>
      <t xml:space="preserve">Bij:werkgeversdeel WAO/WIA-basispremie 6,32% </t>
    </r>
    <r>
      <rPr>
        <sz val="8"/>
        <rFont val="Arial"/>
        <family val="2"/>
      </rPr>
      <t>6)</t>
    </r>
  </si>
  <si>
    <r>
      <t xml:space="preserve">Bij:werkgeversdeel gediff. WGA-premie (0,81+0,35) </t>
    </r>
    <r>
      <rPr>
        <sz val="8"/>
        <rFont val="Arial"/>
        <family val="2"/>
      </rPr>
      <t>8)</t>
    </r>
  </si>
  <si>
    <t>6,68% van</t>
  </si>
  <si>
    <t>7,64% hoog dienstverb. bepaalde tijd</t>
  </si>
  <si>
    <t>2,64% laag dienstverb.onbepaalde tijd</t>
  </si>
  <si>
    <t>6,32% van</t>
  </si>
  <si>
    <t>6,32% lage premie kleine werkgever</t>
  </si>
  <si>
    <t>7,61% van</t>
  </si>
  <si>
    <t>7,61% lage premie andere werkgever</t>
  </si>
  <si>
    <t>Totaal:0,81%</t>
  </si>
  <si>
    <t>ZW:0,35%</t>
  </si>
  <si>
    <r>
      <t xml:space="preserve">Bij:werkgeversdeel WAO/WIA-basispremie 7,61% </t>
    </r>
    <r>
      <rPr>
        <sz val="8"/>
        <rFont val="Arial"/>
        <family val="2"/>
      </rPr>
      <t>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</si>
</sst>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u/>
      <sz val="16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8"/>
      <color rgb="FFFF000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4" fontId="1" fillId="0" borderId="1" xfId="0" applyNumberFormat="1" applyFont="1" applyBorder="1"/>
    <xf numFmtId="0" fontId="0" fillId="0" borderId="1" xfId="0" applyBorder="1"/>
    <xf numFmtId="2" fontId="0" fillId="0" borderId="0" xfId="0" applyNumberFormat="1"/>
    <xf numFmtId="14" fontId="1" fillId="0" borderId="0" xfId="0" applyNumberFormat="1" applyFont="1"/>
    <xf numFmtId="0" fontId="0" fillId="0" borderId="0" xfId="0" applyAlignment="1">
      <alignment horizontal="center"/>
    </xf>
    <xf numFmtId="2" fontId="0" fillId="0" borderId="1" xfId="0" applyNumberForma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left"/>
    </xf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10" fontId="2" fillId="0" borderId="0" xfId="0" applyNumberFormat="1" applyFont="1" applyAlignment="1">
      <alignment horizontal="left"/>
    </xf>
    <xf numFmtId="2" fontId="2" fillId="0" borderId="0" xfId="0" applyNumberFormat="1" applyFont="1"/>
    <xf numFmtId="2" fontId="2" fillId="0" borderId="1" xfId="0" applyNumberFormat="1" applyFont="1" applyBorder="1"/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2" fontId="0" fillId="2" borderId="2" xfId="0" applyNumberFormat="1" applyFill="1" applyBorder="1"/>
    <xf numFmtId="2" fontId="0" fillId="2" borderId="1" xfId="0" applyNumberFormat="1" applyFill="1" applyBorder="1"/>
    <xf numFmtId="0" fontId="10" fillId="0" borderId="0" xfId="0" applyFont="1"/>
    <xf numFmtId="0" fontId="11" fillId="0" borderId="0" xfId="0" applyFont="1"/>
    <xf numFmtId="0" fontId="12" fillId="0" borderId="3" xfId="0" applyFont="1" applyBorder="1"/>
    <xf numFmtId="0" fontId="0" fillId="0" borderId="4" xfId="0" applyBorder="1"/>
    <xf numFmtId="0" fontId="0" fillId="0" borderId="5" xfId="0" applyBorder="1"/>
    <xf numFmtId="0" fontId="12" fillId="0" borderId="6" xfId="0" applyFont="1" applyBorder="1"/>
    <xf numFmtId="0" fontId="0" fillId="0" borderId="7" xfId="0" applyBorder="1"/>
    <xf numFmtId="0" fontId="12" fillId="0" borderId="0" xfId="0" applyFont="1"/>
    <xf numFmtId="0" fontId="0" fillId="0" borderId="10" xfId="0" applyBorder="1"/>
    <xf numFmtId="0" fontId="12" fillId="0" borderId="8" xfId="0" applyFont="1" applyBorder="1"/>
    <xf numFmtId="0" fontId="12" fillId="0" borderId="9" xfId="0" applyFont="1" applyBorder="1"/>
    <xf numFmtId="10" fontId="13" fillId="0" borderId="0" xfId="0" applyNumberFormat="1" applyFont="1" applyAlignment="1">
      <alignment horizontal="left"/>
    </xf>
    <xf numFmtId="2" fontId="0" fillId="3" borderId="1" xfId="0" applyNumberForma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view="pageLayout" zoomScaleNormal="100" workbookViewId="0">
      <selection sqref="A1:XFD1"/>
    </sheetView>
  </sheetViews>
  <sheetFormatPr defaultRowHeight="12.75"/>
  <cols>
    <col min="1" max="1" width="14.7109375" customWidth="1"/>
    <col min="2" max="3" width="8.28515625" customWidth="1"/>
    <col min="4" max="4" width="3.7109375" customWidth="1"/>
    <col min="5" max="6" width="8.28515625" customWidth="1"/>
    <col min="7" max="7" width="12" customWidth="1"/>
    <col min="8" max="9" width="8.28515625" customWidth="1"/>
    <col min="10" max="10" width="1.7109375" customWidth="1"/>
    <col min="11" max="13" width="8.28515625" customWidth="1"/>
    <col min="14" max="14" width="9.42578125" customWidth="1"/>
  </cols>
  <sheetData>
    <row r="1" spans="1:14" ht="20.25">
      <c r="A1" s="10" t="s">
        <v>39</v>
      </c>
      <c r="B1" s="8"/>
      <c r="C1" s="1"/>
    </row>
    <row r="2" spans="1:14" ht="20.25">
      <c r="A2" s="10"/>
      <c r="B2" s="8"/>
      <c r="C2" s="1"/>
    </row>
    <row r="3" spans="1:14" ht="12.75" customHeight="1">
      <c r="B3" s="8"/>
      <c r="C3" s="1"/>
    </row>
    <row r="4" spans="1:14" ht="15" customHeight="1">
      <c r="A4" s="28" t="s">
        <v>37</v>
      </c>
      <c r="B4" s="8"/>
      <c r="C4" s="1"/>
      <c r="E4" s="1" t="s">
        <v>2</v>
      </c>
      <c r="H4" s="1" t="s">
        <v>3</v>
      </c>
      <c r="K4" s="1" t="s">
        <v>30</v>
      </c>
      <c r="M4" s="1"/>
    </row>
    <row r="5" spans="1:14">
      <c r="A5" s="1"/>
      <c r="E5" s="2">
        <v>44927</v>
      </c>
      <c r="F5" s="3"/>
      <c r="G5" s="5"/>
      <c r="H5" s="2">
        <v>44927</v>
      </c>
      <c r="I5" s="2"/>
      <c r="K5" s="2">
        <v>44562</v>
      </c>
      <c r="L5" s="3"/>
      <c r="M5" s="2">
        <v>44197</v>
      </c>
      <c r="N5" s="3"/>
    </row>
    <row r="6" spans="1:14" ht="15">
      <c r="E6" s="20" t="s">
        <v>7</v>
      </c>
      <c r="F6" s="20" t="s">
        <v>7</v>
      </c>
      <c r="G6" s="6"/>
      <c r="H6" s="20" t="s">
        <v>7</v>
      </c>
      <c r="I6" s="19" t="s">
        <v>7</v>
      </c>
      <c r="K6" s="20" t="s">
        <v>7</v>
      </c>
      <c r="L6" s="20" t="s">
        <v>7</v>
      </c>
      <c r="M6" s="20" t="s">
        <v>7</v>
      </c>
      <c r="N6" s="20" t="s">
        <v>7</v>
      </c>
    </row>
    <row r="7" spans="1:14">
      <c r="A7" s="1" t="s">
        <v>5</v>
      </c>
      <c r="D7" s="4"/>
      <c r="E7" s="4">
        <v>2797.24</v>
      </c>
      <c r="F7" s="22"/>
      <c r="G7" s="4"/>
      <c r="H7" s="4"/>
      <c r="I7" s="23">
        <f>E7</f>
        <v>2797.24</v>
      </c>
      <c r="K7" s="4">
        <v>2630.28</v>
      </c>
      <c r="L7" s="22"/>
      <c r="M7" s="4">
        <v>2540.3200000000002</v>
      </c>
      <c r="N7" s="22"/>
    </row>
    <row r="8" spans="1:14">
      <c r="A8" s="9" t="s">
        <v>10</v>
      </c>
      <c r="D8" s="4"/>
      <c r="E8" s="4">
        <v>19.670000000000002</v>
      </c>
      <c r="F8" s="22"/>
      <c r="G8" s="4"/>
      <c r="H8" s="4"/>
      <c r="I8" s="23">
        <f>E8</f>
        <v>19.670000000000002</v>
      </c>
      <c r="K8" s="4">
        <v>18.57</v>
      </c>
      <c r="L8" s="22"/>
      <c r="M8" s="4">
        <v>17.899999999999999</v>
      </c>
      <c r="N8" s="22"/>
    </row>
    <row r="9" spans="1:14">
      <c r="A9" s="9" t="s">
        <v>15</v>
      </c>
      <c r="D9" s="4"/>
      <c r="E9" s="4">
        <v>46.41</v>
      </c>
      <c r="F9" s="22"/>
      <c r="G9" s="4"/>
      <c r="H9" s="4"/>
      <c r="I9" s="23">
        <f>E9</f>
        <v>46.41</v>
      </c>
      <c r="K9" s="4">
        <v>43.78</v>
      </c>
      <c r="L9" s="22"/>
      <c r="M9" s="4">
        <v>42.16</v>
      </c>
      <c r="N9" s="22"/>
    </row>
    <row r="10" spans="1:14">
      <c r="A10" t="s">
        <v>4</v>
      </c>
      <c r="D10" s="4"/>
      <c r="E10" s="7">
        <f>(E7+E8+E9)*8%</f>
        <v>229.06559999999999</v>
      </c>
      <c r="F10" s="22"/>
      <c r="H10" s="7"/>
      <c r="I10" s="26">
        <f>E10</f>
        <v>229.06559999999999</v>
      </c>
      <c r="K10" s="7">
        <f>(K7+K8+K9)*8%</f>
        <v>215.41040000000004</v>
      </c>
      <c r="L10" s="22"/>
      <c r="M10" s="7">
        <f>(M7+M8+M9)*8%</f>
        <v>208.03040000000001</v>
      </c>
      <c r="N10" s="22"/>
    </row>
    <row r="11" spans="1:14">
      <c r="D11" s="4"/>
      <c r="E11" s="4">
        <f>SUM(E7:E10)</f>
        <v>3092.3855999999996</v>
      </c>
      <c r="F11" s="23">
        <f>E11</f>
        <v>3092.3855999999996</v>
      </c>
      <c r="H11" s="4"/>
      <c r="I11" s="23">
        <f>F11</f>
        <v>3092.3855999999996</v>
      </c>
      <c r="K11" s="4">
        <f>SUM(K7:K10)</f>
        <v>2908.0404000000008</v>
      </c>
      <c r="L11" s="23">
        <f>K11</f>
        <v>2908.0404000000008</v>
      </c>
      <c r="M11" s="4">
        <f>SUM(M7:M10)</f>
        <v>2808.4104000000002</v>
      </c>
      <c r="N11" s="23">
        <f>M11</f>
        <v>2808.4104000000002</v>
      </c>
    </row>
    <row r="12" spans="1:14">
      <c r="A12" t="s">
        <v>6</v>
      </c>
      <c r="D12" s="4"/>
      <c r="E12" s="4">
        <f>C38</f>
        <v>226.63572639999995</v>
      </c>
      <c r="F12" s="23">
        <f>E12</f>
        <v>226.63572639999995</v>
      </c>
      <c r="H12" s="4"/>
      <c r="I12" s="23">
        <v>0</v>
      </c>
      <c r="K12" s="4">
        <v>218.99</v>
      </c>
      <c r="L12" s="23">
        <f>K12</f>
        <v>218.99</v>
      </c>
      <c r="M12" s="4">
        <v>199.21</v>
      </c>
      <c r="N12" s="23">
        <f>M12</f>
        <v>199.21</v>
      </c>
    </row>
    <row r="13" spans="1:14">
      <c r="A13" s="9" t="s">
        <v>19</v>
      </c>
      <c r="D13" s="4"/>
      <c r="E13" s="4">
        <f>(E11)*0%</f>
        <v>0</v>
      </c>
      <c r="F13" s="23">
        <f>E13</f>
        <v>0</v>
      </c>
      <c r="H13" s="4"/>
      <c r="I13" s="23">
        <v>0</v>
      </c>
      <c r="K13" s="4">
        <f>(K11)*0%</f>
        <v>0</v>
      </c>
      <c r="L13" s="23">
        <f>K13</f>
        <v>0</v>
      </c>
      <c r="M13" s="4">
        <f>(M11)*0%</f>
        <v>0</v>
      </c>
      <c r="N13" s="23">
        <f>M13</f>
        <v>0</v>
      </c>
    </row>
    <row r="14" spans="1:14">
      <c r="E14" s="3"/>
      <c r="F14" s="24"/>
      <c r="H14" s="3"/>
      <c r="I14" s="24"/>
      <c r="K14" s="3"/>
      <c r="L14" s="24"/>
      <c r="M14" s="3"/>
      <c r="N14" s="24"/>
    </row>
    <row r="15" spans="1:14">
      <c r="A15" s="1" t="s">
        <v>16</v>
      </c>
      <c r="D15" s="4"/>
      <c r="E15" s="4">
        <f>E11-E12-E13</f>
        <v>2865.7498735999998</v>
      </c>
      <c r="F15" s="23">
        <f>F11-F12-F13</f>
        <v>2865.7498735999998</v>
      </c>
      <c r="H15" s="4"/>
      <c r="I15" s="23">
        <f>I11-I12-I13</f>
        <v>3092.3855999999996</v>
      </c>
      <c r="K15" s="4">
        <f>K11-K12-K13</f>
        <v>2689.050400000001</v>
      </c>
      <c r="L15" s="23">
        <f>L11-L12-L13</f>
        <v>2689.050400000001</v>
      </c>
      <c r="M15" s="4">
        <f>M11-M12-M13</f>
        <v>2609.2004000000002</v>
      </c>
      <c r="N15" s="23">
        <f>N11-N12-N13</f>
        <v>2609.2004000000002</v>
      </c>
    </row>
    <row r="16" spans="1:14">
      <c r="A16" s="1" t="s">
        <v>36</v>
      </c>
      <c r="E16" s="4">
        <v>453.42</v>
      </c>
      <c r="F16" s="23">
        <f>E16</f>
        <v>453.42</v>
      </c>
      <c r="I16" s="23">
        <v>0</v>
      </c>
      <c r="K16" s="4">
        <v>466.17</v>
      </c>
      <c r="L16" s="23">
        <f>K16</f>
        <v>466.17</v>
      </c>
      <c r="M16" s="4">
        <v>440.32</v>
      </c>
      <c r="N16" s="23">
        <f>M16</f>
        <v>440.32</v>
      </c>
    </row>
    <row r="17" spans="1:14">
      <c r="A17" t="s">
        <v>42</v>
      </c>
      <c r="E17" s="4"/>
      <c r="F17" s="23"/>
      <c r="I17" s="23">
        <f>E49</f>
        <v>191.43209155647997</v>
      </c>
      <c r="K17" s="4"/>
      <c r="L17" s="23"/>
      <c r="M17" s="4"/>
      <c r="N17" s="23"/>
    </row>
    <row r="18" spans="1:14">
      <c r="A18" t="s">
        <v>43</v>
      </c>
      <c r="F18" s="22"/>
      <c r="I18" s="23">
        <f>I41</f>
        <v>75.655796663039993</v>
      </c>
      <c r="L18" s="22"/>
      <c r="N18" s="22"/>
    </row>
    <row r="19" spans="1:14">
      <c r="A19" s="9" t="s">
        <v>44</v>
      </c>
      <c r="F19" s="22"/>
      <c r="I19" s="23">
        <f>I45</f>
        <v>181.11539201152002</v>
      </c>
      <c r="L19" s="22"/>
      <c r="N19" s="22"/>
    </row>
    <row r="20" spans="1:14">
      <c r="A20" t="s">
        <v>45</v>
      </c>
      <c r="F20" s="22"/>
      <c r="I20" s="23">
        <f>I53</f>
        <v>33.242698533759999</v>
      </c>
      <c r="L20" s="22"/>
      <c r="N20" s="22"/>
    </row>
    <row r="21" spans="1:14">
      <c r="A21" s="9" t="s">
        <v>31</v>
      </c>
      <c r="F21" s="22"/>
      <c r="I21" s="23">
        <f>C38</f>
        <v>226.63572639999995</v>
      </c>
      <c r="L21" s="22"/>
      <c r="N21" s="22"/>
    </row>
    <row r="22" spans="1:14">
      <c r="A22" s="9" t="s">
        <v>20</v>
      </c>
      <c r="F22" s="22"/>
      <c r="I22" s="23">
        <f>E50</f>
        <v>0</v>
      </c>
      <c r="L22" s="22"/>
      <c r="N22" s="22"/>
    </row>
    <row r="23" spans="1:14">
      <c r="A23" t="s">
        <v>27</v>
      </c>
      <c r="F23" s="22"/>
      <c r="I23" s="23">
        <f>I56</f>
        <v>27.831470400000001</v>
      </c>
      <c r="L23" s="22"/>
      <c r="N23" s="22"/>
    </row>
    <row r="24" spans="1:14">
      <c r="A24" t="s">
        <v>13</v>
      </c>
      <c r="F24" s="22">
        <v>21.15</v>
      </c>
      <c r="I24" s="23">
        <f>F24</f>
        <v>21.15</v>
      </c>
      <c r="L24" s="22">
        <v>18.39</v>
      </c>
      <c r="N24" s="22">
        <v>17.72</v>
      </c>
    </row>
    <row r="25" spans="1:14" ht="13.5" thickBot="1">
      <c r="A25" s="1" t="s">
        <v>1</v>
      </c>
      <c r="F25" s="25">
        <f>F15-F16+F24</f>
        <v>2433.4798735999998</v>
      </c>
      <c r="I25" s="25">
        <f>SUM(I15:I24)</f>
        <v>3849.4487755647992</v>
      </c>
      <c r="L25" s="25">
        <f>L15-L16+L24</f>
        <v>2241.2704000000008</v>
      </c>
      <c r="N25" s="25">
        <f>N15-N16+N24</f>
        <v>2186.6003999999998</v>
      </c>
    </row>
    <row r="26" spans="1:14" ht="13.5" thickTop="1">
      <c r="F26" s="23"/>
      <c r="I26" s="22"/>
      <c r="L26" s="23"/>
      <c r="N26" s="23"/>
    </row>
    <row r="27" spans="1:14">
      <c r="A27" s="34" t="s">
        <v>41</v>
      </c>
      <c r="F27" s="4"/>
      <c r="L27" s="4"/>
      <c r="N27" s="4"/>
    </row>
    <row r="28" spans="1:14">
      <c r="F28" s="4"/>
    </row>
    <row r="29" spans="1:14" ht="15.75">
      <c r="A29" s="28" t="s">
        <v>40</v>
      </c>
      <c r="F29" s="4"/>
    </row>
    <row r="30" spans="1:14">
      <c r="A30" s="14"/>
    </row>
    <row r="31" spans="1:14">
      <c r="A31" s="13" t="s">
        <v>8</v>
      </c>
      <c r="G31" s="13" t="s">
        <v>21</v>
      </c>
    </row>
    <row r="32" spans="1:14">
      <c r="C32" s="11" t="s">
        <v>28</v>
      </c>
      <c r="E32" s="11" t="s">
        <v>29</v>
      </c>
      <c r="G32" t="s">
        <v>17</v>
      </c>
      <c r="H32" s="4"/>
      <c r="I32" s="4">
        <f>E15</f>
        <v>2865.7498735999998</v>
      </c>
      <c r="J32" s="11"/>
    </row>
    <row r="33" spans="1:14">
      <c r="A33" s="9" t="s">
        <v>35</v>
      </c>
      <c r="C33" s="4">
        <f>(E7+E8+E9)</f>
        <v>2863.3199999999997</v>
      </c>
      <c r="E33" s="4">
        <f>(E7+E8+E9)</f>
        <v>2863.3199999999997</v>
      </c>
      <c r="G33" t="s">
        <v>14</v>
      </c>
      <c r="H33" s="4"/>
      <c r="I33" s="7">
        <v>0</v>
      </c>
      <c r="K33" s="36" t="s">
        <v>33</v>
      </c>
      <c r="L33" s="37"/>
      <c r="M33" s="37"/>
      <c r="N33" s="35"/>
    </row>
    <row r="34" spans="1:14">
      <c r="A34" t="s">
        <v>0</v>
      </c>
      <c r="C34" s="7">
        <f>C33*8%</f>
        <v>229.06559999999999</v>
      </c>
      <c r="E34" s="7">
        <f>E33*8%</f>
        <v>229.06559999999999</v>
      </c>
      <c r="H34" s="4"/>
      <c r="I34" s="4">
        <f>I32-I33</f>
        <v>2865.7498735999998</v>
      </c>
    </row>
    <row r="35" spans="1:14">
      <c r="C35" s="4">
        <f>SUM(C33:C34)</f>
        <v>3092.3855999999996</v>
      </c>
      <c r="E35" s="4">
        <f>SUM(E33:E34)</f>
        <v>3092.3855999999996</v>
      </c>
      <c r="G35" t="s">
        <v>11</v>
      </c>
      <c r="H35" s="4"/>
      <c r="I35" s="4">
        <f>I34*0%</f>
        <v>0</v>
      </c>
    </row>
    <row r="36" spans="1:14">
      <c r="A36" s="9" t="s">
        <v>34</v>
      </c>
      <c r="B36" s="9"/>
      <c r="C36" s="7">
        <v>1368.92</v>
      </c>
      <c r="E36" s="7">
        <v>1368.92</v>
      </c>
      <c r="H36" s="4"/>
      <c r="I36" s="4"/>
    </row>
    <row r="37" spans="1:14">
      <c r="C37" s="4">
        <f>C35-C36</f>
        <v>1723.4655999999995</v>
      </c>
      <c r="E37" s="4">
        <f>E35-E36</f>
        <v>1723.4655999999995</v>
      </c>
      <c r="G37" s="13" t="s">
        <v>22</v>
      </c>
      <c r="H37" s="15"/>
      <c r="I37" s="15"/>
    </row>
    <row r="38" spans="1:14">
      <c r="A38" s="12">
        <v>0.13150000000000001</v>
      </c>
      <c r="C38" s="4">
        <f>C37*13.15%</f>
        <v>226.63572639999995</v>
      </c>
      <c r="D38" s="21"/>
      <c r="E38" s="4">
        <f>E37*13.15%</f>
        <v>226.63572639999995</v>
      </c>
      <c r="G38" s="9" t="s">
        <v>17</v>
      </c>
      <c r="H38" s="15"/>
      <c r="I38" s="17">
        <f>E15</f>
        <v>2865.7498735999998</v>
      </c>
    </row>
    <row r="39" spans="1:14">
      <c r="A39" s="27"/>
      <c r="G39" s="9" t="s">
        <v>14</v>
      </c>
      <c r="H39" s="15"/>
      <c r="I39" s="18">
        <v>0</v>
      </c>
    </row>
    <row r="40" spans="1:14">
      <c r="A40" s="9"/>
      <c r="G40" s="1"/>
      <c r="H40" s="15"/>
      <c r="I40" s="17">
        <f>I38-I39</f>
        <v>2865.7498735999998</v>
      </c>
    </row>
    <row r="41" spans="1:14">
      <c r="G41" s="16">
        <v>2.64E-2</v>
      </c>
      <c r="H41" s="17"/>
      <c r="I41" s="17">
        <f>I40*2.64%</f>
        <v>75.655796663039993</v>
      </c>
      <c r="J41" s="1"/>
      <c r="K41" s="29" t="s">
        <v>48</v>
      </c>
      <c r="L41" s="30"/>
      <c r="M41" s="30"/>
      <c r="N41" s="31"/>
    </row>
    <row r="42" spans="1:14">
      <c r="G42" s="38">
        <v>7.6399999999999996E-2</v>
      </c>
      <c r="H42" s="4"/>
      <c r="I42" s="17">
        <f>I40*7.64%</f>
        <v>218.94329034303996</v>
      </c>
      <c r="J42" s="1"/>
      <c r="K42" s="32" t="s">
        <v>47</v>
      </c>
      <c r="L42" s="3"/>
      <c r="M42" s="3"/>
      <c r="N42" s="33"/>
    </row>
    <row r="43" spans="1:14">
      <c r="G43" s="13"/>
      <c r="H43" s="4"/>
      <c r="I43" s="4"/>
      <c r="J43" s="1"/>
      <c r="K43" s="34"/>
    </row>
    <row r="44" spans="1:14">
      <c r="A44" s="13" t="s">
        <v>24</v>
      </c>
      <c r="E44" s="4"/>
      <c r="G44" s="13" t="s">
        <v>32</v>
      </c>
      <c r="I44" s="4"/>
      <c r="J44" s="1"/>
    </row>
    <row r="45" spans="1:14">
      <c r="A45" t="s">
        <v>18</v>
      </c>
      <c r="B45" s="4">
        <f>E11</f>
        <v>3092.3855999999996</v>
      </c>
      <c r="C45" s="4"/>
      <c r="E45" s="4">
        <f>B45*0%</f>
        <v>0</v>
      </c>
      <c r="G45" s="9" t="s">
        <v>49</v>
      </c>
      <c r="H45" s="4">
        <f>E15</f>
        <v>2865.7498735999998</v>
      </c>
      <c r="I45" s="4">
        <f>H45*6.32%</f>
        <v>181.11539201152002</v>
      </c>
      <c r="K45" s="29" t="s">
        <v>50</v>
      </c>
      <c r="L45" s="30"/>
      <c r="M45" s="30"/>
      <c r="N45" s="31"/>
    </row>
    <row r="46" spans="1:14">
      <c r="G46" s="9" t="s">
        <v>51</v>
      </c>
      <c r="H46" s="4">
        <f>E15</f>
        <v>2865.7498735999998</v>
      </c>
      <c r="I46" s="4">
        <f>H46*7.61%</f>
        <v>218.08356538095998</v>
      </c>
      <c r="K46" s="32" t="s">
        <v>52</v>
      </c>
      <c r="L46" s="3"/>
      <c r="M46" s="3"/>
      <c r="N46" s="33"/>
    </row>
    <row r="47" spans="1:14">
      <c r="G47" s="13"/>
      <c r="I47" s="4"/>
      <c r="K47" s="34"/>
    </row>
    <row r="48" spans="1:14">
      <c r="A48" s="13" t="s">
        <v>25</v>
      </c>
      <c r="G48" s="13" t="s">
        <v>23</v>
      </c>
      <c r="I48" s="4"/>
    </row>
    <row r="49" spans="1:9">
      <c r="A49" t="s">
        <v>46</v>
      </c>
      <c r="B49" s="4">
        <f>E15</f>
        <v>2865.7498735999998</v>
      </c>
      <c r="C49" s="4"/>
      <c r="E49" s="4">
        <f>B49*6.68%</f>
        <v>191.43209155647997</v>
      </c>
      <c r="G49" s="13" t="s">
        <v>9</v>
      </c>
      <c r="I49" s="4"/>
    </row>
    <row r="50" spans="1:9">
      <c r="B50" s="4"/>
      <c r="C50" s="4"/>
      <c r="E50" s="4"/>
      <c r="G50" s="9" t="s">
        <v>53</v>
      </c>
      <c r="H50" s="4">
        <f>E15</f>
        <v>2865.7498735999998</v>
      </c>
      <c r="I50" s="4">
        <f>H50*0.81%</f>
        <v>23.212573976160002</v>
      </c>
    </row>
    <row r="51" spans="1:9">
      <c r="C51" s="4"/>
      <c r="E51" s="4"/>
      <c r="G51" s="9" t="s">
        <v>54</v>
      </c>
      <c r="H51" s="4">
        <f>E15</f>
        <v>2865.7498735999998</v>
      </c>
      <c r="I51" s="4">
        <f>H51*0.35%</f>
        <v>10.030124557599999</v>
      </c>
    </row>
    <row r="52" spans="1:9">
      <c r="A52" s="13"/>
      <c r="H52" s="4"/>
      <c r="I52" s="7"/>
    </row>
    <row r="53" spans="1:9">
      <c r="B53" s="4"/>
      <c r="C53" s="4"/>
      <c r="E53" s="4"/>
      <c r="G53" s="13"/>
      <c r="I53" s="4">
        <f>SUM(I50:I52)</f>
        <v>33.242698533759999</v>
      </c>
    </row>
    <row r="54" spans="1:9">
      <c r="H54" s="4"/>
      <c r="I54" s="4"/>
    </row>
    <row r="55" spans="1:9">
      <c r="G55" s="13" t="s">
        <v>26</v>
      </c>
      <c r="I55" s="4"/>
    </row>
    <row r="56" spans="1:9">
      <c r="G56" t="s">
        <v>12</v>
      </c>
      <c r="H56" s="4">
        <f>E11</f>
        <v>3092.3855999999996</v>
      </c>
      <c r="I56" s="4">
        <f>H56*0.9%</f>
        <v>27.831470400000001</v>
      </c>
    </row>
    <row r="57" spans="1:9">
      <c r="H57" s="4"/>
      <c r="I57" s="4"/>
    </row>
    <row r="58" spans="1:9">
      <c r="H58" s="4"/>
      <c r="I58" s="4"/>
    </row>
    <row r="59" spans="1:9">
      <c r="H59" s="4"/>
      <c r="I59" s="4"/>
    </row>
    <row r="60" spans="1:9">
      <c r="H60" s="4"/>
      <c r="I60" s="4"/>
    </row>
    <row r="61" spans="1:9">
      <c r="H61" s="4"/>
      <c r="I61" s="4"/>
    </row>
  </sheetData>
  <phoneticPr fontId="9" type="noConversion"/>
  <pageMargins left="0.75" right="0.75" top="1" bottom="1" header="0.28416666666666668" footer="0.5"/>
  <pageSetup paperSize="9" scale="72" orientation="portrait" horizontalDpi="300" verticalDpi="300" r:id="rId1"/>
  <headerFooter alignWithMargins="0"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view="pageLayout" zoomScaleNormal="100" workbookViewId="0">
      <selection activeCell="I19" sqref="I19"/>
    </sheetView>
  </sheetViews>
  <sheetFormatPr defaultRowHeight="12.75"/>
  <cols>
    <col min="1" max="1" width="14.7109375" customWidth="1"/>
    <col min="2" max="3" width="8.28515625" customWidth="1"/>
    <col min="4" max="4" width="3.7109375" customWidth="1"/>
    <col min="5" max="6" width="8.28515625" customWidth="1"/>
    <col min="7" max="7" width="12" customWidth="1"/>
    <col min="8" max="9" width="8.28515625" customWidth="1"/>
    <col min="10" max="10" width="1.7109375" customWidth="1"/>
    <col min="11" max="13" width="8.28515625" customWidth="1"/>
    <col min="14" max="14" width="9.42578125" customWidth="1"/>
  </cols>
  <sheetData>
    <row r="1" spans="1:14" ht="20.25">
      <c r="A1" s="10" t="str">
        <f>berekening1laag!A1</f>
        <v>LOONBEREKENING PER 1 JANUARI 2023</v>
      </c>
      <c r="B1" s="8"/>
      <c r="C1" s="1"/>
    </row>
    <row r="2" spans="1:14" ht="20.25">
      <c r="A2" s="10"/>
      <c r="B2" s="8"/>
      <c r="C2" s="1"/>
    </row>
    <row r="3" spans="1:14" ht="12.75" customHeight="1">
      <c r="B3" s="8"/>
      <c r="C3" s="1"/>
    </row>
    <row r="4" spans="1:14" ht="15" customHeight="1">
      <c r="A4" s="28" t="s">
        <v>38</v>
      </c>
      <c r="B4" s="8"/>
      <c r="C4" s="1"/>
      <c r="E4" s="1" t="s">
        <v>2</v>
      </c>
      <c r="H4" s="1" t="s">
        <v>3</v>
      </c>
      <c r="K4" s="1" t="s">
        <v>30</v>
      </c>
      <c r="M4" s="1"/>
    </row>
    <row r="5" spans="1:14">
      <c r="A5" s="1"/>
      <c r="E5" s="2">
        <f>berekening1laag!E5</f>
        <v>44927</v>
      </c>
      <c r="F5" s="3"/>
      <c r="G5" s="5"/>
      <c r="H5" s="2">
        <f>berekening1laag!H5</f>
        <v>44927</v>
      </c>
      <c r="I5" s="2"/>
      <c r="K5" s="2">
        <f>berekening1laag!K5</f>
        <v>44562</v>
      </c>
      <c r="L5" s="3"/>
      <c r="M5" s="2">
        <f>berekening1laag!M5</f>
        <v>44197</v>
      </c>
      <c r="N5" s="3"/>
    </row>
    <row r="6" spans="1:14" ht="15">
      <c r="E6" s="20" t="s">
        <v>7</v>
      </c>
      <c r="F6" s="20" t="s">
        <v>7</v>
      </c>
      <c r="G6" s="6"/>
      <c r="H6" s="20" t="s">
        <v>7</v>
      </c>
      <c r="I6" s="19" t="s">
        <v>7</v>
      </c>
      <c r="K6" s="20" t="s">
        <v>7</v>
      </c>
      <c r="L6" s="20" t="s">
        <v>7</v>
      </c>
      <c r="M6" s="20" t="s">
        <v>7</v>
      </c>
      <c r="N6" s="20" t="s">
        <v>7</v>
      </c>
    </row>
    <row r="7" spans="1:14">
      <c r="A7" s="1" t="str">
        <f>berekening1laag!A7</f>
        <v>BRUTO MAANDLOON</v>
      </c>
      <c r="D7" s="4"/>
      <c r="E7" s="4">
        <f>berekening1laag!E7</f>
        <v>2797.24</v>
      </c>
      <c r="F7" s="22"/>
      <c r="G7" s="4"/>
      <c r="H7" s="4"/>
      <c r="I7" s="23">
        <f>E7</f>
        <v>2797.24</v>
      </c>
      <c r="K7" s="4">
        <f>berekening1laag!K7</f>
        <v>2630.28</v>
      </c>
      <c r="L7" s="22"/>
      <c r="M7" s="4">
        <f>berekening1laag!M7</f>
        <v>2540.3200000000002</v>
      </c>
      <c r="N7" s="22"/>
    </row>
    <row r="8" spans="1:14">
      <c r="A8" s="9" t="str">
        <f>berekening1laag!A8</f>
        <v>Toeslag BHV</v>
      </c>
      <c r="D8" s="4"/>
      <c r="E8" s="4">
        <f>berekening1laag!E8</f>
        <v>19.670000000000002</v>
      </c>
      <c r="F8" s="22"/>
      <c r="G8" s="4"/>
      <c r="H8" s="4"/>
      <c r="I8" s="23">
        <f>E8</f>
        <v>19.670000000000002</v>
      </c>
      <c r="K8" s="4">
        <f>berekening1laag!K8</f>
        <v>18.57</v>
      </c>
      <c r="L8" s="22"/>
      <c r="M8" s="4">
        <f>berekening1laag!M8</f>
        <v>17.899999999999999</v>
      </c>
      <c r="N8" s="22"/>
    </row>
    <row r="9" spans="1:14">
      <c r="A9" s="9" t="str">
        <f>berekening1laag!A9</f>
        <v>Toeslag praktijkopleider</v>
      </c>
      <c r="D9" s="4"/>
      <c r="E9" s="4">
        <f>berekening1laag!E9</f>
        <v>46.41</v>
      </c>
      <c r="F9" s="22"/>
      <c r="G9" s="4"/>
      <c r="H9" s="4"/>
      <c r="I9" s="23">
        <f>E9</f>
        <v>46.41</v>
      </c>
      <c r="K9" s="4">
        <f>berekening1laag!K9</f>
        <v>43.78</v>
      </c>
      <c r="L9" s="22"/>
      <c r="M9" s="4">
        <f>berekening1laag!M9</f>
        <v>42.16</v>
      </c>
      <c r="N9" s="22"/>
    </row>
    <row r="10" spans="1:14">
      <c r="A10" t="str">
        <f>berekening1laag!A10</f>
        <v>Vakantieopbouw(8%)</v>
      </c>
      <c r="D10" s="4"/>
      <c r="E10" s="7">
        <f>(E7+E8+E9)*8%</f>
        <v>229.06559999999999</v>
      </c>
      <c r="F10" s="22"/>
      <c r="H10" s="7"/>
      <c r="I10" s="39">
        <f>(I7+I8+I9)*8%</f>
        <v>229.06559999999999</v>
      </c>
      <c r="K10" s="7">
        <f>(K7+K8+K9)*8%</f>
        <v>215.41040000000004</v>
      </c>
      <c r="L10" s="22"/>
      <c r="M10" s="7">
        <f>(M7+M8+M9)*8%</f>
        <v>208.03040000000001</v>
      </c>
      <c r="N10" s="22"/>
    </row>
    <row r="11" spans="1:14">
      <c r="D11" s="4"/>
      <c r="E11" s="4">
        <f>SUM(E7:E10)</f>
        <v>3092.3855999999996</v>
      </c>
      <c r="F11" s="23">
        <f>E11</f>
        <v>3092.3855999999996</v>
      </c>
      <c r="H11" s="4"/>
      <c r="I11" s="23">
        <f>F11</f>
        <v>3092.3855999999996</v>
      </c>
      <c r="K11" s="4">
        <f>SUM(K7:K10)</f>
        <v>2908.0404000000008</v>
      </c>
      <c r="L11" s="23">
        <f>K11</f>
        <v>2908.0404000000008</v>
      </c>
      <c r="M11" s="4">
        <f>SUM(M7:M10)</f>
        <v>2808.4104000000002</v>
      </c>
      <c r="N11" s="23">
        <f>M11</f>
        <v>2808.4104000000002</v>
      </c>
    </row>
    <row r="12" spans="1:14">
      <c r="A12" t="str">
        <f>berekening1laag!A12</f>
        <v>Af: werknemersdeel pensioenpremie 1)</v>
      </c>
      <c r="D12" s="4"/>
      <c r="E12" s="4">
        <f>C38</f>
        <v>226.63572639999995</v>
      </c>
      <c r="F12" s="23">
        <f>E12</f>
        <v>226.63572639999995</v>
      </c>
      <c r="H12" s="4"/>
      <c r="I12" s="23">
        <v>0</v>
      </c>
      <c r="K12" s="4">
        <f>berekening1laag!K12</f>
        <v>218.99</v>
      </c>
      <c r="L12" s="23">
        <f>K12</f>
        <v>218.99</v>
      </c>
      <c r="M12" s="4">
        <f>berekening1laag!M12</f>
        <v>199.21</v>
      </c>
      <c r="N12" s="23">
        <f>M12</f>
        <v>199.21</v>
      </c>
    </row>
    <row r="13" spans="1:14">
      <c r="A13" s="9" t="str">
        <f>berekening1laag!A13</f>
        <v>Af: WAO/WIA-plus 2)</v>
      </c>
      <c r="D13" s="4"/>
      <c r="E13" s="4">
        <f>(E11)*0%</f>
        <v>0</v>
      </c>
      <c r="F13" s="23">
        <f>E13</f>
        <v>0</v>
      </c>
      <c r="H13" s="4"/>
      <c r="I13" s="23">
        <v>0</v>
      </c>
      <c r="K13" s="4">
        <f>(K11)*0%</f>
        <v>0</v>
      </c>
      <c r="L13" s="23">
        <f>K13</f>
        <v>0</v>
      </c>
      <c r="M13" s="4">
        <f>(M11)*0%</f>
        <v>0</v>
      </c>
      <c r="N13" s="23">
        <f>M13</f>
        <v>0</v>
      </c>
    </row>
    <row r="14" spans="1:14">
      <c r="E14" s="3"/>
      <c r="F14" s="24"/>
      <c r="H14" s="3"/>
      <c r="I14" s="24"/>
      <c r="K14" s="3"/>
      <c r="L14" s="24"/>
      <c r="M14" s="3"/>
      <c r="N14" s="24"/>
    </row>
    <row r="15" spans="1:14">
      <c r="A15" s="1" t="str">
        <f>berekening1laag!A15</f>
        <v>HEFFINGSLOON</v>
      </c>
      <c r="D15" s="4"/>
      <c r="E15" s="4">
        <f>E11-E12-E13</f>
        <v>2865.7498735999998</v>
      </c>
      <c r="F15" s="23">
        <f>F11-F12-F13</f>
        <v>2865.7498735999998</v>
      </c>
      <c r="H15" s="4"/>
      <c r="I15" s="23">
        <f>I11-I12-I13</f>
        <v>3092.3855999999996</v>
      </c>
      <c r="K15" s="4">
        <f>K11-K12-K13</f>
        <v>2689.050400000001</v>
      </c>
      <c r="L15" s="23">
        <f>L11-L12-L13</f>
        <v>2689.050400000001</v>
      </c>
      <c r="M15" s="4">
        <f>M11-M12-M13</f>
        <v>2609.2004000000002</v>
      </c>
      <c r="N15" s="23">
        <f>N11-N12-N13</f>
        <v>2609.2004000000002</v>
      </c>
    </row>
    <row r="16" spans="1:14">
      <c r="A16" s="1" t="str">
        <f>berekening1laag!A16</f>
        <v>Af: LOONHEFFING (incl.loonh.korting)*</v>
      </c>
      <c r="E16" s="4">
        <f>berekening1laag!E16</f>
        <v>453.42</v>
      </c>
      <c r="F16" s="23">
        <f>E16</f>
        <v>453.42</v>
      </c>
      <c r="I16" s="23">
        <v>0</v>
      </c>
      <c r="K16" s="4">
        <f>berekening1laag!K16</f>
        <v>466.17</v>
      </c>
      <c r="L16" s="23">
        <f>K16</f>
        <v>466.17</v>
      </c>
      <c r="M16" s="4">
        <f>berekening1laag!M16</f>
        <v>440.32</v>
      </c>
      <c r="N16" s="23">
        <f>M16</f>
        <v>440.32</v>
      </c>
    </row>
    <row r="17" spans="1:14">
      <c r="A17" t="str">
        <f>berekening1laag!A17</f>
        <v>Bij:werkgeversbijdrage ZVW 6,68% 3)</v>
      </c>
      <c r="E17" s="4"/>
      <c r="F17" s="23"/>
      <c r="I17" s="23">
        <f>E49</f>
        <v>191.43209155647997</v>
      </c>
      <c r="K17" s="4"/>
      <c r="L17" s="23"/>
      <c r="M17" s="4"/>
      <c r="N17" s="23"/>
    </row>
    <row r="18" spans="1:14">
      <c r="A18" t="str">
        <f>berekening1laag!A18</f>
        <v>Bij:werkgeversdeel WW 2,64% 5)</v>
      </c>
      <c r="F18" s="22"/>
      <c r="I18" s="23">
        <f>I41</f>
        <v>75.655796663039993</v>
      </c>
      <c r="L18" s="22"/>
      <c r="N18" s="22"/>
    </row>
    <row r="19" spans="1:14">
      <c r="A19" s="9" t="s">
        <v>55</v>
      </c>
      <c r="F19" s="22"/>
      <c r="I19" s="23">
        <f>I46</f>
        <v>218.08356538095998</v>
      </c>
      <c r="L19" s="22"/>
      <c r="N19" s="22"/>
    </row>
    <row r="20" spans="1:14">
      <c r="A20" t="str">
        <f>berekening1laag!A20</f>
        <v>Bij:werkgeversdeel gediff. WGA-premie (0,81+0,35) 8)</v>
      </c>
      <c r="F20" s="22"/>
      <c r="I20" s="23">
        <f>I53</f>
        <v>33.242698533759999</v>
      </c>
      <c r="L20" s="22"/>
      <c r="N20" s="22"/>
    </row>
    <row r="21" spans="1:14">
      <c r="A21" s="9" t="str">
        <f>berekening1laag!A21</f>
        <v>Bij:werkgeversdeel pensioenpremie 13,15% 1)</v>
      </c>
      <c r="F21" s="22"/>
      <c r="I21" s="23">
        <f>C38</f>
        <v>226.63572639999995</v>
      </c>
      <c r="L21" s="22"/>
      <c r="N21" s="22"/>
    </row>
    <row r="22" spans="1:14">
      <c r="A22" s="9" t="str">
        <f>berekening1laag!A22</f>
        <v>Bij:werkgeversdeel WAO/WIA-plus regeling 2)</v>
      </c>
      <c r="F22" s="22"/>
      <c r="I22" s="23">
        <f>E50</f>
        <v>0</v>
      </c>
      <c r="L22" s="22"/>
      <c r="N22" s="22"/>
    </row>
    <row r="23" spans="1:14">
      <c r="A23" t="str">
        <f>berekening1laag!A23</f>
        <v>Bij:werkgeversdeel sociaal fonds 0,9% 8)</v>
      </c>
      <c r="F23" s="22"/>
      <c r="I23" s="23">
        <f>I56</f>
        <v>27.831470400000001</v>
      </c>
      <c r="L23" s="22"/>
      <c r="N23" s="22"/>
    </row>
    <row r="24" spans="1:14">
      <c r="A24" t="str">
        <f>berekening1laag!A24</f>
        <v>Bij:vergoeding gereedschap- en kledinggeld</v>
      </c>
      <c r="F24" s="22">
        <f>berekening1laag!F24</f>
        <v>21.15</v>
      </c>
      <c r="I24" s="23">
        <f>F24</f>
        <v>21.15</v>
      </c>
      <c r="L24" s="22">
        <f>berekening1laag!L24</f>
        <v>18.39</v>
      </c>
      <c r="N24" s="22">
        <f>berekening1laag!N24</f>
        <v>17.72</v>
      </c>
    </row>
    <row r="25" spans="1:14" ht="13.5" thickBot="1">
      <c r="A25" s="1" t="str">
        <f>berekening1laag!A25</f>
        <v>NETTO MAANDLOON/WERKGEVERSLAST</v>
      </c>
      <c r="F25" s="25">
        <f>F15-F16+F24</f>
        <v>2433.4798735999998</v>
      </c>
      <c r="I25" s="25">
        <f>SUM(I15:I24)</f>
        <v>3886.4169489342394</v>
      </c>
      <c r="L25" s="25">
        <f>L15-L16+L24</f>
        <v>2241.2704000000008</v>
      </c>
      <c r="N25" s="25">
        <f>N15-N16+N24</f>
        <v>2186.6003999999998</v>
      </c>
    </row>
    <row r="26" spans="1:14" ht="13.5" thickTop="1">
      <c r="F26" s="23"/>
      <c r="I26" s="22"/>
      <c r="L26" s="23"/>
      <c r="N26" s="23"/>
    </row>
    <row r="27" spans="1:14">
      <c r="A27" s="34" t="str">
        <f>berekening1laag!A27</f>
        <v>* Op basis van de bekend zijnde witte loonheffingstabel per maand 2023.</v>
      </c>
      <c r="F27" s="4"/>
      <c r="L27" s="4"/>
      <c r="N27" s="4"/>
    </row>
    <row r="28" spans="1:14">
      <c r="F28" s="4"/>
    </row>
    <row r="29" spans="1:14" ht="15.75">
      <c r="A29" s="28" t="str">
        <f>berekening1laag!A29</f>
        <v>Toelichting loonberekening 1 januari 2023</v>
      </c>
      <c r="F29" s="4"/>
    </row>
    <row r="30" spans="1:14">
      <c r="A30" s="14"/>
    </row>
    <row r="31" spans="1:14">
      <c r="A31" s="13" t="str">
        <f>berekening1laag!A31</f>
        <v>1)  Werkgevers- en werknemersdeel pensioen:</v>
      </c>
      <c r="G31" s="13" t="s">
        <v>21</v>
      </c>
    </row>
    <row r="32" spans="1:14">
      <c r="C32" s="11" t="s">
        <v>28</v>
      </c>
      <c r="E32" s="11" t="s">
        <v>29</v>
      </c>
      <c r="G32" t="s">
        <v>17</v>
      </c>
      <c r="H32" s="4"/>
      <c r="I32" s="4">
        <f>E15</f>
        <v>2865.7498735999998</v>
      </c>
      <c r="J32" s="11"/>
    </row>
    <row r="33" spans="1:14">
      <c r="A33" s="9" t="s">
        <v>35</v>
      </c>
      <c r="C33" s="4">
        <f>(E7+E8+E9)</f>
        <v>2863.3199999999997</v>
      </c>
      <c r="E33" s="4">
        <f>(E7+E8+E9)</f>
        <v>2863.3199999999997</v>
      </c>
      <c r="G33" t="s">
        <v>14</v>
      </c>
      <c r="H33" s="4"/>
      <c r="I33" s="7">
        <v>0</v>
      </c>
      <c r="K33" s="36" t="str">
        <f>berekening1laag!K33</f>
        <v>Gebaseerd op 260 SV-dagen</v>
      </c>
      <c r="L33" s="37"/>
      <c r="M33" s="37"/>
      <c r="N33" s="35"/>
    </row>
    <row r="34" spans="1:14">
      <c r="A34" t="s">
        <v>0</v>
      </c>
      <c r="C34" s="7">
        <f>C33*8%</f>
        <v>229.06559999999999</v>
      </c>
      <c r="E34" s="7">
        <f>E33*8%</f>
        <v>229.06559999999999</v>
      </c>
      <c r="H34" s="4"/>
      <c r="I34" s="4">
        <f>I32-I33</f>
        <v>2865.7498735999998</v>
      </c>
    </row>
    <row r="35" spans="1:14">
      <c r="C35" s="4">
        <f>SUM(C33:C34)</f>
        <v>3092.3855999999996</v>
      </c>
      <c r="E35" s="4">
        <f>SUM(E33:E34)</f>
        <v>3092.3855999999996</v>
      </c>
      <c r="G35" t="s">
        <v>11</v>
      </c>
      <c r="H35" s="4"/>
      <c r="I35" s="4">
        <f>berekening1laag!I35</f>
        <v>0</v>
      </c>
    </row>
    <row r="36" spans="1:14">
      <c r="A36" s="9" t="s">
        <v>34</v>
      </c>
      <c r="B36" s="9"/>
      <c r="C36" s="7">
        <f>berekening1laag!C36</f>
        <v>1368.92</v>
      </c>
      <c r="E36" s="7">
        <f>berekening1laag!E36</f>
        <v>1368.92</v>
      </c>
      <c r="H36" s="4"/>
      <c r="I36" s="4"/>
    </row>
    <row r="37" spans="1:14">
      <c r="C37" s="4">
        <f>C35-C36</f>
        <v>1723.4655999999995</v>
      </c>
      <c r="E37" s="4">
        <f>E35-E36</f>
        <v>1723.4655999999995</v>
      </c>
      <c r="G37" s="13" t="s">
        <v>22</v>
      </c>
      <c r="H37" s="15"/>
      <c r="I37" s="15"/>
    </row>
    <row r="38" spans="1:14">
      <c r="A38" s="12">
        <f>berekening1laag!A38</f>
        <v>0.13150000000000001</v>
      </c>
      <c r="C38" s="4">
        <f>berekening1laag!C38</f>
        <v>226.63572639999995</v>
      </c>
      <c r="D38" s="21"/>
      <c r="E38" s="4">
        <f>berekening1laag!E38</f>
        <v>226.63572639999995</v>
      </c>
      <c r="G38" s="9" t="s">
        <v>17</v>
      </c>
      <c r="H38" s="15"/>
      <c r="I38" s="17">
        <f>E15</f>
        <v>2865.7498735999998</v>
      </c>
    </row>
    <row r="39" spans="1:14">
      <c r="A39" s="27"/>
      <c r="G39" s="9" t="s">
        <v>14</v>
      </c>
      <c r="H39" s="15"/>
      <c r="I39" s="18">
        <v>0</v>
      </c>
    </row>
    <row r="40" spans="1:14">
      <c r="A40" s="9"/>
      <c r="G40" s="1"/>
      <c r="H40" s="15"/>
      <c r="I40" s="17">
        <f>I38-I39</f>
        <v>2865.7498735999998</v>
      </c>
    </row>
    <row r="41" spans="1:14">
      <c r="G41" s="16">
        <f>berekening1laag!G41</f>
        <v>2.64E-2</v>
      </c>
      <c r="H41" s="17"/>
      <c r="I41" s="17">
        <f>berekening1laag!I41</f>
        <v>75.655796663039993</v>
      </c>
      <c r="J41" s="1"/>
      <c r="K41" s="29" t="str">
        <f>berekening1laag!K41</f>
        <v>2,64% laag dienstverb.onbepaalde tijd</v>
      </c>
      <c r="L41" s="30"/>
      <c r="M41" s="30"/>
      <c r="N41" s="31"/>
    </row>
    <row r="42" spans="1:14">
      <c r="G42" s="38">
        <f>berekening1laag!G42</f>
        <v>7.6399999999999996E-2</v>
      </c>
      <c r="H42" s="4"/>
      <c r="I42" s="17">
        <f>berekening1laag!I42</f>
        <v>218.94329034303996</v>
      </c>
      <c r="J42" s="1"/>
      <c r="K42" s="32" t="str">
        <f>berekening1laag!K42</f>
        <v>7,64% hoog dienstverb. bepaalde tijd</v>
      </c>
      <c r="L42" s="3"/>
      <c r="M42" s="3"/>
      <c r="N42" s="33"/>
    </row>
    <row r="43" spans="1:14">
      <c r="G43" s="13"/>
      <c r="H43" s="4"/>
      <c r="I43" s="4"/>
      <c r="J43" s="1"/>
      <c r="K43" s="34"/>
    </row>
    <row r="44" spans="1:14">
      <c r="A44" s="13" t="s">
        <v>24</v>
      </c>
      <c r="E44" s="4"/>
      <c r="G44" s="13" t="s">
        <v>32</v>
      </c>
      <c r="I44" s="4"/>
      <c r="J44" s="1"/>
    </row>
    <row r="45" spans="1:14">
      <c r="A45" t="str">
        <f>berekening1laag!A45</f>
        <v>0,00% van</v>
      </c>
      <c r="B45" s="4">
        <f>E11</f>
        <v>3092.3855999999996</v>
      </c>
      <c r="C45" s="4"/>
      <c r="E45" s="4">
        <f>berekening1laag!E45</f>
        <v>0</v>
      </c>
      <c r="G45" s="9" t="str">
        <f>berekening1laag!G45</f>
        <v>6,32% van</v>
      </c>
      <c r="H45" s="4">
        <f>E15</f>
        <v>2865.7498735999998</v>
      </c>
      <c r="I45" s="4">
        <f>berekening1laag!I45</f>
        <v>181.11539201152002</v>
      </c>
      <c r="K45" s="29" t="str">
        <f>berekening1laag!K45</f>
        <v>6,32% lage premie kleine werkgever</v>
      </c>
      <c r="L45" s="30"/>
      <c r="M45" s="30"/>
      <c r="N45" s="31"/>
    </row>
    <row r="46" spans="1:14">
      <c r="G46" s="9" t="str">
        <f>berekening1laag!G46</f>
        <v>7,61% van</v>
      </c>
      <c r="H46" s="4">
        <f>E15</f>
        <v>2865.7498735999998</v>
      </c>
      <c r="I46" s="4">
        <f>berekening1laag!I46</f>
        <v>218.08356538095998</v>
      </c>
      <c r="K46" s="32" t="str">
        <f>berekening1laag!K46</f>
        <v>7,61% lage premie andere werkgever</v>
      </c>
      <c r="L46" s="3"/>
      <c r="M46" s="3"/>
      <c r="N46" s="33"/>
    </row>
    <row r="47" spans="1:14">
      <c r="G47" s="13"/>
      <c r="I47" s="4"/>
      <c r="K47" s="34"/>
    </row>
    <row r="48" spans="1:14">
      <c r="A48" s="13" t="s">
        <v>25</v>
      </c>
      <c r="G48" s="13" t="s">
        <v>23</v>
      </c>
      <c r="I48" s="4"/>
    </row>
    <row r="49" spans="1:9">
      <c r="A49" t="str">
        <f>berekening1laag!A49</f>
        <v>6,68% van</v>
      </c>
      <c r="B49" s="4">
        <f>E15</f>
        <v>2865.7498735999998</v>
      </c>
      <c r="C49" s="4"/>
      <c r="E49" s="4">
        <f>berekening1laag!E49</f>
        <v>191.43209155647997</v>
      </c>
      <c r="G49" s="13" t="s">
        <v>9</v>
      </c>
      <c r="I49" s="4"/>
    </row>
    <row r="50" spans="1:9">
      <c r="B50" s="4"/>
      <c r="C50" s="4"/>
      <c r="E50" s="4"/>
      <c r="G50" s="9" t="str">
        <f>berekening1laag!G50</f>
        <v>Totaal:0,81%</v>
      </c>
      <c r="H50" s="4">
        <f>E15</f>
        <v>2865.7498735999998</v>
      </c>
      <c r="I50" s="4">
        <f>berekening1laag!I50</f>
        <v>23.212573976160002</v>
      </c>
    </row>
    <row r="51" spans="1:9">
      <c r="C51" s="4"/>
      <c r="E51" s="4"/>
      <c r="G51" s="9" t="str">
        <f>berekening1laag!G51</f>
        <v>ZW:0,35%</v>
      </c>
      <c r="H51" s="4">
        <f>E15</f>
        <v>2865.7498735999998</v>
      </c>
      <c r="I51" s="4">
        <f>berekening1laag!I51</f>
        <v>10.030124557599999</v>
      </c>
    </row>
    <row r="52" spans="1:9">
      <c r="A52" s="13"/>
      <c r="H52" s="4"/>
      <c r="I52" s="7"/>
    </row>
    <row r="53" spans="1:9">
      <c r="B53" s="4"/>
      <c r="C53" s="4"/>
      <c r="E53" s="4"/>
      <c r="G53" s="13"/>
      <c r="I53" s="4">
        <f>SUM(I50:I52)</f>
        <v>33.242698533759999</v>
      </c>
    </row>
    <row r="54" spans="1:9">
      <c r="H54" s="4"/>
      <c r="I54" s="4"/>
    </row>
    <row r="55" spans="1:9">
      <c r="G55" s="13" t="s">
        <v>26</v>
      </c>
      <c r="I55" s="4"/>
    </row>
    <row r="56" spans="1:9">
      <c r="G56" t="str">
        <f>berekening1laag!G56</f>
        <v xml:space="preserve">0,9% van </v>
      </c>
      <c r="H56" s="4">
        <f>E11</f>
        <v>3092.3855999999996</v>
      </c>
      <c r="I56" s="4">
        <f>berekening1laag!I56</f>
        <v>27.831470400000001</v>
      </c>
    </row>
    <row r="57" spans="1:9">
      <c r="H57" s="4"/>
      <c r="I57" s="4"/>
    </row>
    <row r="58" spans="1:9">
      <c r="H58" s="4"/>
      <c r="I58" s="4"/>
    </row>
    <row r="59" spans="1:9">
      <c r="H59" s="4"/>
      <c r="I59" s="4"/>
    </row>
    <row r="60" spans="1:9">
      <c r="H60" s="4"/>
      <c r="I60" s="4"/>
    </row>
    <row r="61" spans="1:9">
      <c r="H61" s="4"/>
      <c r="I61" s="4"/>
    </row>
  </sheetData>
  <phoneticPr fontId="9" type="noConversion"/>
  <pageMargins left="0.75" right="0.75" top="1" bottom="1" header="0.5" footer="0.5"/>
  <pageSetup scale="75" orientation="portrait" verticalDpi="0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berekening1laag</vt:lpstr>
      <vt:lpstr>berekening2hoog</vt:lpstr>
      <vt:lpstr>Blad3</vt:lpstr>
    </vt:vector>
  </TitlesOfParts>
  <Company>Capacc Accountants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Zwetsloot</dc:creator>
  <cp:lastModifiedBy>Loesje Overbeke</cp:lastModifiedBy>
  <cp:lastPrinted>2023-01-05T13:22:55Z</cp:lastPrinted>
  <dcterms:created xsi:type="dcterms:W3CDTF">1998-12-23T21:55:55Z</dcterms:created>
  <dcterms:modified xsi:type="dcterms:W3CDTF">2023-01-05T13:23:03Z</dcterms:modified>
</cp:coreProperties>
</file>